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faastinc.sharepoint.com/sites/NHLP/Shared Documents/NHLP/Loans/"/>
    </mc:Choice>
  </mc:AlternateContent>
  <xr:revisionPtr revIDLastSave="217" documentId="13_ncr:1_{14D99D1D-7390-4388-8C3F-E9327B34514D}" xr6:coauthVersionLast="47" xr6:coauthVersionMax="47" xr10:uidLastSave="{4D54B21C-90DD-4EC0-8BC0-F5E9CD3B1AB7}"/>
  <bookViews>
    <workbookView xWindow="-120" yWindow="-120" windowWidth="29040" windowHeight="15840" xr2:uid="{00000000-000D-0000-FFFF-FFFF00000000}"/>
  </bookViews>
  <sheets>
    <sheet name="2022" sheetId="1" r:id="rId1"/>
    <sheet name="2021" sheetId="12" r:id="rId2"/>
    <sheet name="2020" sheetId="8" r:id="rId3"/>
    <sheet name="2019" sheetId="7" r:id="rId4"/>
    <sheet name="2018" sheetId="5" r:id="rId5"/>
    <sheet name="2017" sheetId="4" r:id="rId6"/>
    <sheet name="2016" sheetId="3" r:id="rId7"/>
    <sheet name="2015" sheetId="2" r:id="rId8"/>
    <sheet name="Principal Balance" sheetId="6" r:id="rId9"/>
    <sheet name="Defaults" sheetId="10" r:id="rId10"/>
    <sheet name="Sheet1" sheetId="9" r:id="rId11"/>
    <sheet name="Charge-off" sheetId="11" r:id="rId12"/>
    <sheet name="Write-off" sheetId="13" r:id="rId13"/>
  </sheets>
  <definedNames>
    <definedName name="_xlnm._FilterDatabase" localSheetId="3" hidden="1">'2019'!$A$1:$AB$1</definedName>
    <definedName name="_xlnm._FilterDatabase" localSheetId="2" hidden="1">'2020'!$A$1:$AB$63</definedName>
    <definedName name="_xlnm._FilterDatabase" localSheetId="1" hidden="1">'2021'!$A$1:$AA$77</definedName>
    <definedName name="_xlnm._FilterDatabase" localSheetId="0" hidden="1">'2022'!$A$1:$AN$332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 l="1"/>
  <c r="S2" i="1"/>
  <c r="O2" i="1"/>
  <c r="O3" i="1"/>
  <c r="L37" i="1"/>
  <c r="E45" i="1"/>
  <c r="K44" i="1"/>
  <c r="E44" i="1"/>
  <c r="F44" i="1"/>
  <c r="L42" i="1"/>
  <c r="L41" i="1"/>
  <c r="L40" i="1"/>
  <c r="L39" i="1"/>
  <c r="L38" i="1"/>
  <c r="L36" i="1"/>
  <c r="L35" i="1"/>
  <c r="L34" i="1"/>
  <c r="F6" i="1"/>
  <c r="G6" i="1" s="1"/>
  <c r="L32" i="1"/>
  <c r="L31" i="1"/>
  <c r="L30" i="1"/>
  <c r="P2" i="1"/>
  <c r="G4" i="1"/>
  <c r="E74" i="12" l="1"/>
  <c r="L33" i="1"/>
  <c r="L29" i="1"/>
  <c r="L28" i="1"/>
  <c r="L27" i="1"/>
  <c r="L26" i="1"/>
  <c r="L25" i="1"/>
  <c r="L24" i="1"/>
  <c r="L22" i="1"/>
  <c r="S74" i="12"/>
  <c r="L21" i="1"/>
  <c r="L20" i="1"/>
  <c r="L19" i="1"/>
  <c r="L18" i="1"/>
  <c r="L17" i="1"/>
  <c r="L16" i="1"/>
  <c r="L15" i="1"/>
  <c r="L14" i="1"/>
  <c r="L13" i="1"/>
  <c r="L12" i="1"/>
  <c r="L11" i="1"/>
  <c r="L10" i="1"/>
  <c r="L9" i="1"/>
  <c r="L71" i="12"/>
  <c r="L70" i="12"/>
  <c r="L69" i="12"/>
  <c r="L68" i="12"/>
  <c r="L67" i="12"/>
  <c r="L66" i="12"/>
  <c r="L65" i="12"/>
  <c r="L2" i="12"/>
  <c r="E75" i="12"/>
  <c r="F74" i="12"/>
  <c r="K68" i="12"/>
  <c r="L64" i="12"/>
  <c r="L63" i="12"/>
  <c r="L62" i="12"/>
  <c r="L61" i="12"/>
  <c r="L60" i="12"/>
  <c r="L59" i="12"/>
  <c r="L58" i="12"/>
  <c r="L57" i="12"/>
  <c r="L56" i="12"/>
  <c r="L55" i="12"/>
  <c r="L54" i="12"/>
  <c r="L53" i="12"/>
  <c r="L52" i="12"/>
  <c r="L51" i="12"/>
  <c r="L50" i="12"/>
  <c r="L49" i="12"/>
  <c r="K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L44" i="1" l="1"/>
  <c r="K74" i="12"/>
  <c r="E77" i="12"/>
  <c r="L74" i="12"/>
  <c r="T47" i="7"/>
  <c r="S47" i="7"/>
  <c r="S47" i="1"/>
  <c r="R47" i="1"/>
  <c r="D17" i="11"/>
  <c r="T59" i="8"/>
  <c r="S59" i="8"/>
  <c r="U40" i="4"/>
  <c r="T40" i="4"/>
  <c r="U48" i="5"/>
  <c r="T48" i="5"/>
  <c r="M7" i="1" l="1"/>
  <c r="D239" i="6"/>
  <c r="L18" i="2"/>
  <c r="L17" i="2"/>
  <c r="L16" i="2"/>
  <c r="L15" i="2"/>
  <c r="L14" i="2"/>
  <c r="L13" i="2"/>
  <c r="L12" i="2"/>
  <c r="L11" i="2"/>
  <c r="L10" i="2"/>
  <c r="L9" i="2"/>
  <c r="L8" i="2"/>
  <c r="L7" i="2"/>
  <c r="L6" i="2"/>
  <c r="L5" i="2"/>
  <c r="L4" i="2"/>
  <c r="L3" i="2"/>
  <c r="L2" i="2"/>
  <c r="L25" i="3"/>
  <c r="L24" i="3"/>
  <c r="L23" i="3"/>
  <c r="L22" i="3"/>
  <c r="L21" i="3"/>
  <c r="L20" i="3"/>
  <c r="L19" i="3"/>
  <c r="L18" i="3"/>
  <c r="L17" i="3"/>
  <c r="L16" i="3"/>
  <c r="L15" i="3"/>
  <c r="L14" i="3"/>
  <c r="L13" i="3"/>
  <c r="L12" i="3"/>
  <c r="L10" i="3"/>
  <c r="L9" i="3"/>
  <c r="L8" i="3"/>
  <c r="L7" i="3"/>
  <c r="L6" i="3"/>
  <c r="L5" i="3"/>
  <c r="L4" i="3"/>
  <c r="L3" i="3"/>
  <c r="L2" i="3"/>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5" i="4"/>
  <c r="N4" i="4"/>
  <c r="N3" i="4"/>
  <c r="N2" i="4"/>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4" i="5"/>
  <c r="N3" i="5"/>
  <c r="N2" i="5"/>
  <c r="M44" i="7"/>
  <c r="M43" i="7"/>
  <c r="M42" i="7"/>
  <c r="M41" i="7"/>
  <c r="M40" i="7"/>
  <c r="M39" i="7"/>
  <c r="M38" i="7"/>
  <c r="M37" i="7"/>
  <c r="M36" i="7"/>
  <c r="M35" i="7"/>
  <c r="M34" i="7"/>
  <c r="M33" i="7"/>
  <c r="M32" i="7"/>
  <c r="M31" i="7"/>
  <c r="M30" i="7"/>
  <c r="M29" i="7"/>
  <c r="M28" i="7"/>
  <c r="M27" i="7"/>
  <c r="M26" i="7"/>
  <c r="M25" i="7"/>
  <c r="M24" i="7"/>
  <c r="M23" i="7"/>
  <c r="M22" i="7"/>
  <c r="M21" i="7"/>
  <c r="M20" i="7"/>
  <c r="M19" i="7"/>
  <c r="M18" i="7"/>
  <c r="M16" i="7"/>
  <c r="M15" i="7"/>
  <c r="M14" i="7"/>
  <c r="M13" i="7"/>
  <c r="M12" i="7"/>
  <c r="M11" i="7"/>
  <c r="M10" i="7"/>
  <c r="M9" i="7"/>
  <c r="M8" i="7"/>
  <c r="M7" i="7"/>
  <c r="M6" i="7"/>
  <c r="M5" i="7"/>
  <c r="M4" i="7"/>
  <c r="M3" i="7"/>
  <c r="M2" i="7"/>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M2" i="8"/>
  <c r="G39" i="4" l="1"/>
  <c r="G45" i="5"/>
  <c r="F47" i="7"/>
  <c r="F60" i="8"/>
  <c r="E48" i="1" s="1"/>
  <c r="L59" i="8" l="1"/>
  <c r="G59" i="8"/>
  <c r="F59" i="8"/>
  <c r="F63" i="8" s="1"/>
  <c r="M59" i="8" l="1"/>
  <c r="R20" i="2" l="1"/>
  <c r="L20" i="2"/>
  <c r="F20" i="2"/>
  <c r="E20" i="2"/>
  <c r="K15" i="2"/>
  <c r="K14" i="2"/>
  <c r="K13" i="2"/>
  <c r="K9" i="2"/>
  <c r="K8" i="2"/>
  <c r="K7" i="2"/>
  <c r="H6" i="2"/>
  <c r="K6" i="2" s="1"/>
  <c r="K4" i="2"/>
  <c r="K3" i="2"/>
  <c r="H2" i="2"/>
  <c r="K2" i="2" s="1"/>
  <c r="R27" i="3"/>
  <c r="L7" i="1" s="1"/>
  <c r="L179" i="1" s="1"/>
  <c r="K27" i="3"/>
  <c r="F27" i="3"/>
  <c r="E27" i="3"/>
  <c r="J9" i="3"/>
  <c r="L27" i="3"/>
  <c r="N38" i="4"/>
  <c r="M38" i="4"/>
  <c r="G38" i="4"/>
  <c r="H19" i="4"/>
  <c r="H38" i="4" s="1"/>
  <c r="N44" i="5"/>
  <c r="H44" i="5"/>
  <c r="G44" i="5"/>
  <c r="K46" i="5" s="1"/>
  <c r="M18" i="5"/>
  <c r="M44" i="5" s="1"/>
  <c r="L46" i="7"/>
  <c r="G46" i="7"/>
  <c r="F46" i="7"/>
  <c r="M46" i="7"/>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299" i="1"/>
  <c r="K298" i="1"/>
  <c r="K179" i="1"/>
  <c r="F179" i="1"/>
  <c r="I50" i="1"/>
  <c r="K20" i="2" l="1"/>
  <c r="E47" i="1"/>
  <c r="F47" i="1"/>
  <c r="K47" i="1"/>
  <c r="L47" i="1"/>
  <c r="F2" i="1" s="1"/>
  <c r="F5" i="1" l="1"/>
  <c r="F7" i="1"/>
  <c r="G5" i="1"/>
  <c r="G7" i="1"/>
</calcChain>
</file>

<file path=xl/sharedStrings.xml><?xml version="1.0" encoding="utf-8"?>
<sst xmlns="http://schemas.openxmlformats.org/spreadsheetml/2006/main" count="2135" uniqueCount="525">
  <si>
    <t xml:space="preserve">NHLP Approved/Closed/Funded Loans </t>
  </si>
  <si>
    <t>Current</t>
  </si>
  <si>
    <t>Prior</t>
  </si>
  <si>
    <t>change</t>
  </si>
  <si>
    <t>Direct Loan Balance</t>
  </si>
  <si>
    <t>Investment Balance</t>
  </si>
  <si>
    <t>Bank Guaranty Balance</t>
  </si>
  <si>
    <t>Bank Balance</t>
  </si>
  <si>
    <t>Charge Off YTD/PTD</t>
  </si>
  <si>
    <t>Bank reserve balance</t>
  </si>
  <si>
    <t>Current/Historical Charge Off rate</t>
  </si>
  <si>
    <t>12 Month Total Payment Received Estimate</t>
  </si>
  <si>
    <t>Loan Write Off/Forgiven YTD/PTD</t>
  </si>
  <si>
    <t>12 Month Interest Estimate (loans)</t>
  </si>
  <si>
    <t>Current/Historical Write Off rate</t>
  </si>
  <si>
    <t>Past Dues (#pmts/$pmts/borrowers)</t>
  </si>
  <si>
    <t>Approved Date</t>
  </si>
  <si>
    <t>Loan ID</t>
  </si>
  <si>
    <t>Type</t>
  </si>
  <si>
    <t>Document Date</t>
  </si>
  <si>
    <t>Approved amount</t>
  </si>
  <si>
    <t>Loan Amount</t>
  </si>
  <si>
    <t>Funding Date 1</t>
  </si>
  <si>
    <t>Funding Amount 1</t>
  </si>
  <si>
    <t>Funding Date 2</t>
  </si>
  <si>
    <t>Funding Amount 2</t>
  </si>
  <si>
    <t>Total Funded</t>
  </si>
  <si>
    <t>Current Balance</t>
  </si>
  <si>
    <t>Code</t>
  </si>
  <si>
    <t>Rate</t>
  </si>
  <si>
    <t>Term</t>
  </si>
  <si>
    <t>Credit</t>
  </si>
  <si>
    <t>DTI</t>
  </si>
  <si>
    <t># pmt past due</t>
  </si>
  <si>
    <t>$ past due</t>
  </si>
  <si>
    <t>Last Pmt date</t>
  </si>
  <si>
    <t>Purpose</t>
  </si>
  <si>
    <t>Referral Source</t>
  </si>
  <si>
    <t>County</t>
  </si>
  <si>
    <t>Direct</t>
  </si>
  <si>
    <t>Hearing Aids</t>
  </si>
  <si>
    <t>Audiologist</t>
  </si>
  <si>
    <t>Gadsden</t>
  </si>
  <si>
    <t>624/750</t>
  </si>
  <si>
    <t>Jackson</t>
  </si>
  <si>
    <t>Direct-new money</t>
  </si>
  <si>
    <t>Cochlear implant out of pocket</t>
  </si>
  <si>
    <t>current customer</t>
  </si>
  <si>
    <t>Citrus</t>
  </si>
  <si>
    <t>NA</t>
  </si>
  <si>
    <t>Rescue payment</t>
  </si>
  <si>
    <t>Volusia</t>
  </si>
  <si>
    <t>Direct-Rescue Payment</t>
  </si>
  <si>
    <t>hearing aids</t>
  </si>
  <si>
    <t>Tallahassee</t>
  </si>
  <si>
    <t>posture support</t>
  </si>
  <si>
    <t>former customer</t>
  </si>
  <si>
    <t>Escambia</t>
  </si>
  <si>
    <t>686/663</t>
  </si>
  <si>
    <t>Hearing Aids-balance due</t>
  </si>
  <si>
    <t>Pinellas</t>
  </si>
  <si>
    <t>Rescue payment modification</t>
  </si>
  <si>
    <t>Wakulla</t>
  </si>
  <si>
    <t>Bank Guarantee</t>
  </si>
  <si>
    <t>Bank Guaranty</t>
  </si>
  <si>
    <t>687/617</t>
  </si>
  <si>
    <t>modified vehicle</t>
  </si>
  <si>
    <t>prior applicant</t>
  </si>
  <si>
    <t>592/609</t>
  </si>
  <si>
    <t>Leon</t>
  </si>
  <si>
    <t>703/710</t>
  </si>
  <si>
    <t>Braille reader</t>
  </si>
  <si>
    <t>vendor</t>
  </si>
  <si>
    <t>trackchair</t>
  </si>
  <si>
    <t>Alachua</t>
  </si>
  <si>
    <t>792/814</t>
  </si>
  <si>
    <t>743/640</t>
  </si>
  <si>
    <t>prior customer</t>
  </si>
  <si>
    <t>Lyriq device</t>
  </si>
  <si>
    <t>online</t>
  </si>
  <si>
    <t>Martin</t>
  </si>
  <si>
    <t>powerchair</t>
  </si>
  <si>
    <t>Broward</t>
  </si>
  <si>
    <t>689/635</t>
  </si>
  <si>
    <t>mobility dealer</t>
  </si>
  <si>
    <t>Brevard</t>
  </si>
  <si>
    <t>modified van</t>
  </si>
  <si>
    <t>804/724</t>
  </si>
  <si>
    <t>Lee</t>
  </si>
  <si>
    <t>Legal Action Underway</t>
  </si>
  <si>
    <t>Totals - all yrs</t>
  </si>
  <si>
    <t>Paid in Full as Agreed</t>
  </si>
  <si>
    <t>Charge Off</t>
  </si>
  <si>
    <t xml:space="preserve">Never Funded </t>
  </si>
  <si>
    <t>Caution Loan</t>
  </si>
  <si>
    <t>Debt Forgivness</t>
  </si>
  <si>
    <t>Portfolio Balance as of 04/10/2019</t>
  </si>
  <si>
    <t>Bank Guarantee approvals</t>
  </si>
  <si>
    <t>Bank Guarantee Funded</t>
  </si>
  <si>
    <t>783/772</t>
  </si>
  <si>
    <t>audioloist</t>
  </si>
  <si>
    <t>716/639</t>
  </si>
  <si>
    <t>track chair</t>
  </si>
  <si>
    <t>tracked mobility</t>
  </si>
  <si>
    <t>804/798</t>
  </si>
  <si>
    <t>Miami-Dade</t>
  </si>
  <si>
    <t>715/705</t>
  </si>
  <si>
    <t>audiologist</t>
  </si>
  <si>
    <t>Jefferson</t>
  </si>
  <si>
    <t>Orcam/magnifier</t>
  </si>
  <si>
    <t>CBA loan customer</t>
  </si>
  <si>
    <t>Seminole</t>
  </si>
  <si>
    <t>592/524</t>
  </si>
  <si>
    <t>elevator seat lift</t>
  </si>
  <si>
    <t>708/688</t>
  </si>
  <si>
    <t>Franklin</t>
  </si>
  <si>
    <t>602/706</t>
  </si>
  <si>
    <t>652/704</t>
  </si>
  <si>
    <t>Orange</t>
  </si>
  <si>
    <t>Advance Driving</t>
  </si>
  <si>
    <t>no new funding</t>
  </si>
  <si>
    <t>na/na</t>
  </si>
  <si>
    <t>na</t>
  </si>
  <si>
    <t>borrower change following death</t>
  </si>
  <si>
    <t>Team Mobility</t>
  </si>
  <si>
    <t>Washington</t>
  </si>
  <si>
    <t>727/793</t>
  </si>
  <si>
    <t>magnifier/cctv</t>
  </si>
  <si>
    <t>Florida Vision</t>
  </si>
  <si>
    <t>777/770</t>
  </si>
  <si>
    <t>Calhoun</t>
  </si>
  <si>
    <t>Madison</t>
  </si>
  <si>
    <t>672/661</t>
  </si>
  <si>
    <t>hand control installation</t>
  </si>
  <si>
    <t>Palm Beach</t>
  </si>
  <si>
    <t>Direct-partial new funding</t>
  </si>
  <si>
    <t>CCTV</t>
  </si>
  <si>
    <t>Clay</t>
  </si>
  <si>
    <t>612/592</t>
  </si>
  <si>
    <t>scooter lift and hitch</t>
  </si>
  <si>
    <t>Reader/magnifier</t>
  </si>
  <si>
    <t>Scooter/lift</t>
  </si>
  <si>
    <t>Hillsborough</t>
  </si>
  <si>
    <t>envision glasses</t>
  </si>
  <si>
    <t>hoyer lift</t>
  </si>
  <si>
    <t>507/561/592</t>
  </si>
  <si>
    <t>Team Adaptive</t>
  </si>
  <si>
    <t>Hernando</t>
  </si>
  <si>
    <t>Direct-Rescue</t>
  </si>
  <si>
    <t>rescue payments</t>
  </si>
  <si>
    <t>765/762</t>
  </si>
  <si>
    <t>576/582</t>
  </si>
  <si>
    <t>702/646</t>
  </si>
  <si>
    <t>wheelchair</t>
  </si>
  <si>
    <t>RDC</t>
  </si>
  <si>
    <t>Duval</t>
  </si>
  <si>
    <t>recumbent trike</t>
  </si>
  <si>
    <t>state website</t>
  </si>
  <si>
    <t>braille printer</t>
  </si>
  <si>
    <t>Emerald Coast Vision</t>
  </si>
  <si>
    <t>CBA-Direct</t>
  </si>
  <si>
    <t>Orcam-credit buil</t>
  </si>
  <si>
    <t>785/608</t>
  </si>
  <si>
    <t>ecorover chair</t>
  </si>
  <si>
    <t>Lake</t>
  </si>
  <si>
    <t>new money only</t>
  </si>
  <si>
    <t>641/682</t>
  </si>
  <si>
    <t>hearing aid ins ded</t>
  </si>
  <si>
    <t>Sumter</t>
  </si>
  <si>
    <t>673/676</t>
  </si>
  <si>
    <t>stairlift warranty</t>
  </si>
  <si>
    <t>Braillant</t>
  </si>
  <si>
    <t>DBS</t>
  </si>
  <si>
    <t>744/749</t>
  </si>
  <si>
    <t>753/669</t>
  </si>
  <si>
    <t>track chair parts</t>
  </si>
  <si>
    <t>Sarasota</t>
  </si>
  <si>
    <t>691/631</t>
  </si>
  <si>
    <t>Osceola</t>
  </si>
  <si>
    <t>vehicle and hitch lift</t>
  </si>
  <si>
    <t>FES bike</t>
  </si>
  <si>
    <t>717/817</t>
  </si>
  <si>
    <t>Name</t>
  </si>
  <si>
    <t>CBA / speech device</t>
  </si>
  <si>
    <t>Direct-New money</t>
  </si>
  <si>
    <t>pontoon boat</t>
  </si>
  <si>
    <t>Restorative Therapy</t>
  </si>
  <si>
    <t>Bank G</t>
  </si>
  <si>
    <t>Modified vehicle</t>
  </si>
  <si>
    <t>Mobility Dealer</t>
  </si>
  <si>
    <t>Audiology Associates</t>
  </si>
  <si>
    <t>Bioness system</t>
  </si>
  <si>
    <t>Bioness</t>
  </si>
  <si>
    <t>AirHawk powerchair</t>
  </si>
  <si>
    <t>Magnifier</t>
  </si>
  <si>
    <t>Wheelchair mod</t>
  </si>
  <si>
    <t>637/697</t>
  </si>
  <si>
    <t>Modified van</t>
  </si>
  <si>
    <t>Highlands</t>
  </si>
  <si>
    <t>Patriot</t>
  </si>
  <si>
    <t>809/738</t>
  </si>
  <si>
    <t>vehicle mods</t>
  </si>
  <si>
    <t>Mobility Works</t>
  </si>
  <si>
    <t>Pasco</t>
  </si>
  <si>
    <t>action trackchair</t>
  </si>
  <si>
    <t>TrackedMobility</t>
  </si>
  <si>
    <t>Suwannee</t>
  </si>
  <si>
    <t>787/715</t>
  </si>
  <si>
    <t>GRIT chair</t>
  </si>
  <si>
    <t>GRIT</t>
  </si>
  <si>
    <t>Marion</t>
  </si>
  <si>
    <t>CBA/vehicle mods</t>
  </si>
  <si>
    <t>internet search</t>
  </si>
  <si>
    <t>Track Chair</t>
  </si>
  <si>
    <t>516/592</t>
  </si>
  <si>
    <t>681/682</t>
  </si>
  <si>
    <t>Polk</t>
  </si>
  <si>
    <t>Scooter</t>
  </si>
  <si>
    <t>659/598</t>
  </si>
  <si>
    <t>673/641</t>
  </si>
  <si>
    <t>na/685</t>
  </si>
  <si>
    <t>vehicle/mod repairs</t>
  </si>
  <si>
    <t>magnifier</t>
  </si>
  <si>
    <t>SDLP customer</t>
  </si>
  <si>
    <t>569/735</t>
  </si>
  <si>
    <t>reader pen</t>
  </si>
  <si>
    <t>audilogy associates</t>
  </si>
  <si>
    <t>audiology associates</t>
  </si>
  <si>
    <t>online search</t>
  </si>
  <si>
    <t>all-terrain chair</t>
  </si>
  <si>
    <t>Action trackchair</t>
  </si>
  <si>
    <t>CBA/OrCam</t>
  </si>
  <si>
    <t>stair lift</t>
  </si>
  <si>
    <t>Custom Mobility</t>
  </si>
  <si>
    <t>seat elevator</t>
  </si>
  <si>
    <t>610/624</t>
  </si>
  <si>
    <t>ADS</t>
  </si>
  <si>
    <t>798/811</t>
  </si>
  <si>
    <t>638/603</t>
  </si>
  <si>
    <t>refi existing loan</t>
  </si>
  <si>
    <t>776/663</t>
  </si>
  <si>
    <t>Resorative Therapies</t>
  </si>
  <si>
    <t>Bay</t>
  </si>
  <si>
    <t>Acorn</t>
  </si>
  <si>
    <t>Manatee</t>
  </si>
  <si>
    <t>ipad</t>
  </si>
  <si>
    <t>BankGuarantee</t>
  </si>
  <si>
    <t>PIF?</t>
  </si>
  <si>
    <t>vehicle</t>
  </si>
  <si>
    <t>internet</t>
  </si>
  <si>
    <t>eSight</t>
  </si>
  <si>
    <t>617/623</t>
  </si>
  <si>
    <t>chair /hanccontrols</t>
  </si>
  <si>
    <t>Tampa Gen</t>
  </si>
  <si>
    <t>Toilet Lift</t>
  </si>
  <si>
    <t>CIL</t>
  </si>
  <si>
    <t>hearing aid</t>
  </si>
  <si>
    <t>County resource</t>
  </si>
  <si>
    <t>BankG</t>
  </si>
  <si>
    <t>Adv Driving</t>
  </si>
  <si>
    <t>582/688</t>
  </si>
  <si>
    <t>595/NA</t>
  </si>
  <si>
    <t>Vehicle mods</t>
  </si>
  <si>
    <t>NA/NA</t>
  </si>
  <si>
    <t>Sorrento Chair</t>
  </si>
  <si>
    <t>hitch and scooter lift</t>
  </si>
  <si>
    <t>Hearing aids</t>
  </si>
  <si>
    <t>Audiology Assoc</t>
  </si>
  <si>
    <t>621/761</t>
  </si>
  <si>
    <t>Van; chair; FES Bike</t>
  </si>
  <si>
    <t xml:space="preserve">Prior customer </t>
  </si>
  <si>
    <t>616/638</t>
  </si>
  <si>
    <t>BG Customer</t>
  </si>
  <si>
    <t>OrCam</t>
  </si>
  <si>
    <t>Fl Vision Tech</t>
  </si>
  <si>
    <t>NA/578</t>
  </si>
  <si>
    <t>Italian Ice Business</t>
  </si>
  <si>
    <t>Friend of FAAST</t>
  </si>
  <si>
    <t>Generator system</t>
  </si>
  <si>
    <t>Internet research</t>
  </si>
  <si>
    <t>639/633</t>
  </si>
  <si>
    <t>Computer Equipment</t>
  </si>
  <si>
    <t>CareerSource</t>
  </si>
  <si>
    <t>Track chairs and trailer</t>
  </si>
  <si>
    <t>New Money</t>
  </si>
  <si>
    <t>Laundry cart;bras</t>
  </si>
  <si>
    <t>532/611</t>
  </si>
  <si>
    <t>Liberty</t>
  </si>
  <si>
    <t>vehicle controls</t>
  </si>
  <si>
    <t>Grace Adaptive</t>
  </si>
  <si>
    <t>Bank Partner</t>
  </si>
  <si>
    <t>626/647</t>
  </si>
  <si>
    <t>FES Bike</t>
  </si>
  <si>
    <t>Restorative Therapies</t>
  </si>
  <si>
    <t>St.Lucie</t>
  </si>
  <si>
    <t>Transfer Seat</t>
  </si>
  <si>
    <t>Home mods</t>
  </si>
  <si>
    <t>Current customer</t>
  </si>
  <si>
    <t>WO-Direct</t>
  </si>
  <si>
    <t>Workout loan</t>
  </si>
  <si>
    <t>Powerchair seat lift</t>
  </si>
  <si>
    <t>729/652</t>
  </si>
  <si>
    <t>adjustable bed</t>
  </si>
  <si>
    <t>Bradford</t>
  </si>
  <si>
    <t>CCTV magnifier</t>
  </si>
  <si>
    <t>Okeechobee</t>
  </si>
  <si>
    <t>604/643</t>
  </si>
  <si>
    <t>Home elevator system</t>
  </si>
  <si>
    <t>Internet</t>
  </si>
  <si>
    <t>new $ only</t>
  </si>
  <si>
    <t>powerchair repair</t>
  </si>
  <si>
    <t>existing customer</t>
  </si>
  <si>
    <t>eSight glasses</t>
  </si>
  <si>
    <t>In home video monitoring system</t>
  </si>
  <si>
    <t>MS Society</t>
  </si>
  <si>
    <t>desktop and hand held magnifiers</t>
  </si>
  <si>
    <t>CPAP machine</t>
  </si>
  <si>
    <t>foot brace</t>
  </si>
  <si>
    <t>Orcam glasses</t>
  </si>
  <si>
    <t>Orcam</t>
  </si>
  <si>
    <t>Modified Vehicle</t>
  </si>
  <si>
    <t>540/588</t>
  </si>
  <si>
    <t>559/673</t>
  </si>
  <si>
    <t>Headset</t>
  </si>
  <si>
    <t>Trackedmobility</t>
  </si>
  <si>
    <t>Bruno Valet seat</t>
  </si>
  <si>
    <t>Osceloa</t>
  </si>
  <si>
    <t>523/590</t>
  </si>
  <si>
    <t>home mods</t>
  </si>
  <si>
    <t>friend of FAAST</t>
  </si>
  <si>
    <t>799/695</t>
  </si>
  <si>
    <t>008/13/2018</t>
  </si>
  <si>
    <t>esight</t>
  </si>
  <si>
    <t>515/486/602</t>
  </si>
  <si>
    <t>hand controls</t>
  </si>
  <si>
    <t>power chair</t>
  </si>
  <si>
    <t>780/780</t>
  </si>
  <si>
    <t>vehicle downpayment</t>
  </si>
  <si>
    <t>Orcam/brailletouch</t>
  </si>
  <si>
    <t>power chair wheel replace</t>
  </si>
  <si>
    <t>601/675</t>
  </si>
  <si>
    <t>track chair/treads</t>
  </si>
  <si>
    <t>NA/701</t>
  </si>
  <si>
    <t>Rest Therap</t>
  </si>
  <si>
    <t>575/591</t>
  </si>
  <si>
    <t>650/625</t>
  </si>
  <si>
    <t>stairlift</t>
  </si>
  <si>
    <t>524/677</t>
  </si>
  <si>
    <t>w/c lift, adl</t>
  </si>
  <si>
    <t>friend</t>
  </si>
  <si>
    <t>bank guarantee</t>
  </si>
  <si>
    <t>Used Power chair/FAAST loan p/o</t>
  </si>
  <si>
    <t>trailer for powerchair</t>
  </si>
  <si>
    <t>Layfayette</t>
  </si>
  <si>
    <t>downpayment for modified vehicle</t>
  </si>
  <si>
    <t>partial payment of vehicle modifications</t>
  </si>
  <si>
    <t>Miami Dade</t>
  </si>
  <si>
    <t>scooter</t>
  </si>
  <si>
    <t>702/708</t>
  </si>
  <si>
    <t>534/806</t>
  </si>
  <si>
    <t>Handcycle</t>
  </si>
  <si>
    <t>FODA</t>
  </si>
  <si>
    <t>662/692</t>
  </si>
  <si>
    <t>wheelchair design</t>
  </si>
  <si>
    <t>643/616</t>
  </si>
  <si>
    <t>mobility works</t>
  </si>
  <si>
    <t>vehicle refi</t>
  </si>
  <si>
    <t>GRIT/scooter</t>
  </si>
  <si>
    <t>581/619</t>
  </si>
  <si>
    <t>vehicle mod</t>
  </si>
  <si>
    <t>daily living - DME</t>
  </si>
  <si>
    <t>609/623</t>
  </si>
  <si>
    <t>622/695</t>
  </si>
  <si>
    <t>697/746</t>
  </si>
  <si>
    <t>vehicle modification</t>
  </si>
  <si>
    <t>Columbia</t>
  </si>
  <si>
    <t>723/605</t>
  </si>
  <si>
    <t>down pmt for modified vehicle</t>
  </si>
  <si>
    <t>553/586</t>
  </si>
  <si>
    <t>vehicle and hand control installation</t>
  </si>
  <si>
    <t>Quickie hand cycle and chair</t>
  </si>
  <si>
    <t>692/678</t>
  </si>
  <si>
    <t>na/559/555</t>
  </si>
  <si>
    <t>modifiied cargo van</t>
  </si>
  <si>
    <t>familiar with program</t>
  </si>
  <si>
    <t>Achieve Mobility</t>
  </si>
  <si>
    <t>Action Trackchair</t>
  </si>
  <si>
    <t>prior client</t>
  </si>
  <si>
    <t>626/670</t>
  </si>
  <si>
    <t>video magnifier-care credit payoff</t>
  </si>
  <si>
    <t>Jax CIL</t>
  </si>
  <si>
    <t>Phonak Roger pen and hearing aids</t>
  </si>
  <si>
    <t>Hope Haven</t>
  </si>
  <si>
    <t>pool lift / standing frame</t>
  </si>
  <si>
    <t>614/536</t>
  </si>
  <si>
    <t>milford lift system</t>
  </si>
  <si>
    <t>598/565</t>
  </si>
  <si>
    <t>Gville CIL</t>
  </si>
  <si>
    <t>573/664</t>
  </si>
  <si>
    <t>Power mobility</t>
  </si>
  <si>
    <t>Family Café</t>
  </si>
  <si>
    <t>Internet Search</t>
  </si>
  <si>
    <t>sccooter lift</t>
  </si>
  <si>
    <t>702/686</t>
  </si>
  <si>
    <t>Lift chairs</t>
  </si>
  <si>
    <t>Eldersource</t>
  </si>
  <si>
    <t>modified van repairs</t>
  </si>
  <si>
    <t>763/753</t>
  </si>
  <si>
    <t>Mobility Express</t>
  </si>
  <si>
    <t>Power chair</t>
  </si>
  <si>
    <t>622/562</t>
  </si>
  <si>
    <t>vehicle hand controls</t>
  </si>
  <si>
    <t>678/676</t>
  </si>
  <si>
    <t>stim bike</t>
  </si>
  <si>
    <t>home mods/bed</t>
  </si>
  <si>
    <t>Braillant repair</t>
  </si>
  <si>
    <t>Power chair repair</t>
  </si>
  <si>
    <t>0/552</t>
  </si>
  <si>
    <t>payoff and modify ST loan terms; collect rescue pmts</t>
  </si>
  <si>
    <t>Suntrust Legacy</t>
  </si>
  <si>
    <t>Y</t>
  </si>
  <si>
    <t>655/521</t>
  </si>
  <si>
    <t>vehicle mod - ramp and tie downs</t>
  </si>
  <si>
    <t>bathroom modifications</t>
  </si>
  <si>
    <t>Disability Achievment</t>
  </si>
  <si>
    <t>638/664</t>
  </si>
  <si>
    <t>materials for ramp</t>
  </si>
  <si>
    <t>hand controls for vehicle and training class</t>
  </si>
  <si>
    <t>Advanced Driving Systems</t>
  </si>
  <si>
    <t>purchase scooter</t>
  </si>
  <si>
    <t>Achieve Mobility-Grant</t>
  </si>
  <si>
    <t>640/540</t>
  </si>
  <si>
    <t>Disabilities Council</t>
  </si>
  <si>
    <t>713/692</t>
  </si>
  <si>
    <t>Vehicle modification</t>
  </si>
  <si>
    <t>CFL MS Society</t>
  </si>
  <si>
    <t>554/490</t>
  </si>
  <si>
    <t>Environ controls</t>
  </si>
  <si>
    <t>558/558</t>
  </si>
  <si>
    <t>Scooter / front door</t>
  </si>
  <si>
    <t>ADRC</t>
  </si>
  <si>
    <t>Elevator seat lift</t>
  </si>
  <si>
    <t>vehicle hand controls and lift</t>
  </si>
  <si>
    <t>CIL-Broward</t>
  </si>
  <si>
    <t>WA AFP</t>
  </si>
  <si>
    <t>St. Johns</t>
  </si>
  <si>
    <t>wheelchair seat lift</t>
  </si>
  <si>
    <t>SureHands lift system</t>
  </si>
  <si>
    <t>SureHands</t>
  </si>
  <si>
    <t>Van conversion</t>
  </si>
  <si>
    <t>Mobility Freedom</t>
  </si>
  <si>
    <t>scooter lift</t>
  </si>
  <si>
    <t>knew of FAAST already</t>
  </si>
  <si>
    <t>identifier</t>
  </si>
  <si>
    <t>principal_balance</t>
  </si>
  <si>
    <t>TestOnly</t>
  </si>
  <si>
    <t>Low Concern</t>
  </si>
  <si>
    <t>Balance</t>
  </si>
  <si>
    <t xml:space="preserve">Monthly </t>
  </si>
  <si>
    <t>Last pmt</t>
  </si>
  <si>
    <t>Collateral</t>
  </si>
  <si>
    <t>Notes</t>
  </si>
  <si>
    <t>Moderate Concern</t>
  </si>
  <si>
    <t xml:space="preserve">missed two payments then requested deferment due to job loss and COVID. Deferment ended, due for Nov 15th payment. Low balance. Will discuss lower payment amount in the interim. As of 1/15, reports as still unemployed and waiting on SSDI determination. No income at all currently reported. </t>
  </si>
  <si>
    <t>Committee agreed to defer payments for 3 additional months and then regular payment requirements will begin.</t>
  </si>
  <si>
    <t>made march payment and contacted director in early April stating a payment was coming. No payment received yet but she has continued communication with program director. States she has a new job and the ability to start making automatic payments. Link to system has been sent for her to set this up</t>
  </si>
  <si>
    <t>Update - 7.6.2022-borrower contacted FAAST about missed payments. A lot of job changes, COVID related missed work, etc put them behind. promised payment by 7/10 and then additional by end of month. three payments made since Feb 1 have been returned as NSF. Borrower stated in April that she changed banks and things got messed up with that but subsequent payment also was returned.</t>
  </si>
  <si>
    <t>Higher Concern</t>
  </si>
  <si>
    <t>scooter/scooter lift</t>
  </si>
  <si>
    <t>borrower intially made ontime payments but then no contact for two months. Finally was able to reach estranged husband who is a co-borrower and he stated she was under psychiatric care so no payments were possible at the present time. He was unwilling to make payments for her at that time but this will be pushed and revisited as there has still been no contact with main borrower and negative credit reporting will beging for both at the end of feb.</t>
  </si>
  <si>
    <t>Update - husband states borrower died on Feb 4th and he is suffering from great depression due to this and is now living in michigan. Attorney will begin seeking any type of filed estate and file our claim if so.</t>
  </si>
  <si>
    <t>No estate to go after - attorney is sending demands to husband if he can locate him</t>
  </si>
  <si>
    <t>Request for charge-off with continued collection efforts</t>
  </si>
  <si>
    <t>borrower in prison. Payment made through a representative for $1100. Still way behind but have been told payments will continue monthly. Payments only paid interest due however. Suggest making 0% interest, retroactive, so principal will start to go down.</t>
  </si>
  <si>
    <t>contacted by a personal representative seeking to help catch up the loan - payment pending. Updates - released from prison. $400 payment made in April. States will resume monthly payment in July when SSDI begins again</t>
  </si>
  <si>
    <t>SSDI has been restored - mailing payment for July</t>
  </si>
  <si>
    <t>recumbent bike</t>
  </si>
  <si>
    <t>no payment has ever been made, first payment due 09/21. contacted by step daughter in November stating borrower had been in hospital for weeks, on a vent and not in good condition. Attempts to reconnect since then have gone unanswered. Letter sent to borrowers address and roommate have been sent with no reply yet. continuted attempts through text and phone. If no response to letter by 2/15, will have certified attorney letter sent asking for immediate payment or cooperation for return of collateral. No response - attorney preparing letter.</t>
  </si>
  <si>
    <t>C/O Date</t>
  </si>
  <si>
    <t>Loan</t>
  </si>
  <si>
    <t>Borrower</t>
  </si>
  <si>
    <t>Amount C/O</t>
  </si>
  <si>
    <t>Original Loan</t>
  </si>
  <si>
    <t>Pmts received since C/O</t>
  </si>
  <si>
    <t>Ongoing collection efforts</t>
  </si>
  <si>
    <t>Collateral recovered</t>
  </si>
  <si>
    <t>Collateral Disposed</t>
  </si>
  <si>
    <t>Amount Received</t>
  </si>
  <si>
    <t>Amount owed after collateral sale</t>
  </si>
  <si>
    <t>amount recovered</t>
  </si>
  <si>
    <t>Jenkins</t>
  </si>
  <si>
    <t>No</t>
  </si>
  <si>
    <t>unsecured</t>
  </si>
  <si>
    <t>Pirone</t>
  </si>
  <si>
    <t>DME</t>
  </si>
  <si>
    <t>judgment filed</t>
  </si>
  <si>
    <t>Hawk</t>
  </si>
  <si>
    <t>airhawk powerchair</t>
  </si>
  <si>
    <t>Cleveland</t>
  </si>
  <si>
    <t>paid in full</t>
  </si>
  <si>
    <t>Hintz</t>
  </si>
  <si>
    <t>no further collection activity. Judgment filed.</t>
  </si>
  <si>
    <t>Total</t>
  </si>
  <si>
    <t>W/O Date</t>
  </si>
  <si>
    <t>Pmts received since W/O</t>
  </si>
  <si>
    <t>W Ferguson</t>
  </si>
  <si>
    <t>Principal Amount W/O</t>
  </si>
  <si>
    <t>no</t>
  </si>
  <si>
    <t>income reduced due to COVID-collateral lost during eviction process. Agreement signed to pay principal or portion of if any money collected through legal proceedings against landlord.</t>
  </si>
  <si>
    <t>Stinnett</t>
  </si>
  <si>
    <t>van</t>
  </si>
  <si>
    <t>yes</t>
  </si>
  <si>
    <t>granddaughter died, surrendered van to FAAST, sold through  bank guarantee program to new borrower after significant repair work completed</t>
  </si>
  <si>
    <t>Mullen</t>
  </si>
  <si>
    <t>borrower died - family surrendered van to FAAST - significant body damage. Dealer purchased van from FAAST.</t>
  </si>
  <si>
    <t>Borrower or AT user Deceased?</t>
  </si>
  <si>
    <t>Indian River</t>
  </si>
  <si>
    <t>Direct-WO</t>
  </si>
  <si>
    <t>Workout loan - eVision</t>
  </si>
  <si>
    <t>No Response - loan is now 60 days past due - will charge off in October - due to low balance, one attorney letter will be sent but nothing further for collections</t>
  </si>
  <si>
    <t>Update - 8.1 - still no payment although continues to make payment promises - will begin legal action in September if nothing is resolved by then.</t>
  </si>
  <si>
    <t>8/1/2022 $640 payment was returned - another payment now pending. She has been responsive and communicating about everything.</t>
  </si>
  <si>
    <t>stairlift - unsecured</t>
  </si>
  <si>
    <t xml:space="preserve">may payment was returned - closed account. No response from borrower to calls, emails or mailed letter. Next step to contact secondary contacts by 8/15. Low balance so minimal legal work will take place if no response. </t>
  </si>
  <si>
    <t>No further contact has ever been established. Request for charge-off with one additional legal letter to last residence as well as attempt to pick up bike on future trip to Orlando.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</si>
</sst>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quot;$&quot;#,##0.00"/>
    <numFmt numFmtId="166" formatCode="m/d/yy;@"/>
  </numFmts>
  <fonts count="14" x14ac:knownFonts="1">
    <font>
      <sz val="11"/>
      <color theme="1"/>
      <name val="Calibri"/>
      <family val="2"/>
      <scheme val="minor"/>
    </font>
    <font>
      <sz val="12"/>
      <color theme="1"/>
      <name val="Calibri"/>
      <family val="2"/>
      <scheme val="minor"/>
    </font>
    <font>
      <sz val="11"/>
      <color theme="1"/>
      <name val="Calibri"/>
      <family val="2"/>
      <scheme val="minor"/>
    </font>
    <font>
      <sz val="9"/>
      <color theme="1"/>
      <name val="Calibri"/>
      <family val="2"/>
      <scheme val="minor"/>
    </font>
    <font>
      <sz val="8"/>
      <color theme="1"/>
      <name val="Calibri"/>
      <family val="2"/>
      <scheme val="minor"/>
    </font>
    <font>
      <sz val="9"/>
      <color rgb="FFFF0000"/>
      <name val="Calibri"/>
      <family val="2"/>
      <scheme val="minor"/>
    </font>
    <font>
      <sz val="9"/>
      <color rgb="FF00B050"/>
      <name val="Calibri"/>
      <family val="2"/>
      <scheme val="minor"/>
    </font>
    <font>
      <b/>
      <sz val="12"/>
      <color theme="1"/>
      <name val="Calibri"/>
      <family val="2"/>
      <scheme val="minor"/>
    </font>
    <font>
      <b/>
      <sz val="11"/>
      <color theme="1"/>
      <name val="Calibri"/>
      <family val="2"/>
      <scheme val="minor"/>
    </font>
    <font>
      <b/>
      <sz val="9"/>
      <color theme="1"/>
      <name val="Calibri"/>
      <family val="2"/>
      <scheme val="minor"/>
    </font>
    <font>
      <b/>
      <sz val="14"/>
      <color theme="1"/>
      <name val="Calibri"/>
      <family val="2"/>
      <scheme val="minor"/>
    </font>
    <font>
      <sz val="9"/>
      <name val="Calibri"/>
      <family val="2"/>
      <scheme val="minor"/>
    </font>
    <font>
      <sz val="14"/>
      <color theme="1"/>
      <name val="Calibri"/>
      <family val="2"/>
      <scheme val="minor"/>
    </font>
    <font>
      <sz val="14"/>
      <color rgb="FF92D05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7030A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rgb="FF0070C0"/>
        <bgColor indexed="64"/>
      </patternFill>
    </fill>
    <fill>
      <patternFill patternType="solid">
        <fgColor theme="7"/>
        <bgColor indexed="64"/>
      </patternFill>
    </fill>
  </fills>
  <borders count="1">
    <border>
      <left/>
      <right/>
      <top/>
      <bottom/>
      <diagonal/>
    </border>
  </borders>
  <cellStyleXfs count="2">
    <xf numFmtId="0" fontId="0" fillId="0" borderId="0"/>
    <xf numFmtId="0" fontId="1" fillId="0" borderId="0"/>
  </cellStyleXfs>
  <cellXfs count="103">
    <xf numFmtId="0" fontId="0" fillId="0" borderId="0" xfId="0"/>
    <xf numFmtId="0" fontId="3" fillId="0" borderId="0" xfId="0" applyFont="1" applyAlignment="1">
      <alignment wrapText="1"/>
    </xf>
    <xf numFmtId="0" fontId="3" fillId="0" borderId="0" xfId="0" applyFont="1"/>
    <xf numFmtId="165" fontId="3" fillId="0" borderId="0" xfId="0" applyNumberFormat="1" applyFont="1" applyAlignment="1">
      <alignment wrapText="1"/>
    </xf>
    <xf numFmtId="14" fontId="3" fillId="0" borderId="0" xfId="0" applyNumberFormat="1" applyFont="1" applyAlignment="1">
      <alignment wrapText="1"/>
    </xf>
    <xf numFmtId="14" fontId="3" fillId="0" borderId="0" xfId="0" applyNumberFormat="1" applyFont="1"/>
    <xf numFmtId="1" fontId="3" fillId="0" borderId="0" xfId="0" applyNumberFormat="1" applyFont="1"/>
    <xf numFmtId="164" fontId="3" fillId="0" borderId="0" xfId="0" applyNumberFormat="1" applyFont="1"/>
    <xf numFmtId="165" fontId="3" fillId="0" borderId="0" xfId="0" applyNumberFormat="1" applyFont="1"/>
    <xf numFmtId="165" fontId="3" fillId="2" borderId="0" xfId="0" applyNumberFormat="1" applyFont="1" applyFill="1"/>
    <xf numFmtId="0" fontId="3" fillId="0" borderId="0" xfId="0" applyFont="1" applyAlignment="1">
      <alignment horizontal="right"/>
    </xf>
    <xf numFmtId="166" fontId="3" fillId="0" borderId="0" xfId="0" applyNumberFormat="1" applyFont="1"/>
    <xf numFmtId="0" fontId="4" fillId="0" borderId="0" xfId="0" applyFont="1"/>
    <xf numFmtId="165" fontId="5" fillId="3" borderId="0" xfId="0" applyNumberFormat="1" applyFont="1" applyFill="1"/>
    <xf numFmtId="2" fontId="3" fillId="0" borderId="0" xfId="0" applyNumberFormat="1" applyFont="1"/>
    <xf numFmtId="165" fontId="3" fillId="3" borderId="0" xfId="0" applyNumberFormat="1" applyFont="1" applyFill="1"/>
    <xf numFmtId="0" fontId="2" fillId="0" borderId="0" xfId="0" applyFont="1" applyAlignment="1">
      <alignment wrapText="1"/>
    </xf>
    <xf numFmtId="165" fontId="6" fillId="3" borderId="0" xfId="0" applyNumberFormat="1" applyFont="1" applyFill="1"/>
    <xf numFmtId="0" fontId="8" fillId="0" borderId="0" xfId="0" applyFont="1"/>
    <xf numFmtId="6" fontId="9" fillId="0" borderId="0" xfId="0" applyNumberFormat="1" applyFont="1" applyAlignment="1">
      <alignment wrapText="1"/>
    </xf>
    <xf numFmtId="0" fontId="9" fillId="0" borderId="0" xfId="0" applyFont="1"/>
    <xf numFmtId="1" fontId="9" fillId="0" borderId="0" xfId="0" applyNumberFormat="1" applyFont="1"/>
    <xf numFmtId="165" fontId="8" fillId="0" borderId="0" xfId="0" applyNumberFormat="1" applyFont="1"/>
    <xf numFmtId="164" fontId="9" fillId="0" borderId="0" xfId="0" applyNumberFormat="1" applyFont="1"/>
    <xf numFmtId="14" fontId="8" fillId="0" borderId="0" xfId="0" applyNumberFormat="1" applyFont="1"/>
    <xf numFmtId="165" fontId="3" fillId="4" borderId="0" xfId="0" applyNumberFormat="1" applyFont="1" applyFill="1"/>
    <xf numFmtId="165" fontId="3" fillId="5" borderId="0" xfId="0" applyNumberFormat="1" applyFont="1" applyFill="1"/>
    <xf numFmtId="165" fontId="11" fillId="4" borderId="0" xfId="0" applyNumberFormat="1" applyFont="1" applyFill="1"/>
    <xf numFmtId="14" fontId="9" fillId="6" borderId="0" xfId="0" applyNumberFormat="1" applyFont="1" applyFill="1"/>
    <xf numFmtId="0" fontId="9" fillId="3" borderId="0" xfId="0" applyFont="1" applyFill="1"/>
    <xf numFmtId="0" fontId="3" fillId="4" borderId="0" xfId="0" applyFont="1" applyFill="1"/>
    <xf numFmtId="0" fontId="3" fillId="5" borderId="0" xfId="0" applyFont="1" applyFill="1"/>
    <xf numFmtId="0" fontId="2" fillId="0" borderId="0" xfId="0" applyFont="1"/>
    <xf numFmtId="0" fontId="12" fillId="0" borderId="0" xfId="0" applyFont="1"/>
    <xf numFmtId="165" fontId="12" fillId="0" borderId="0" xfId="0" applyNumberFormat="1" applyFont="1"/>
    <xf numFmtId="14" fontId="12" fillId="0" borderId="0" xfId="0" applyNumberFormat="1" applyFont="1"/>
    <xf numFmtId="0" fontId="12" fillId="0" borderId="0" xfId="0" applyFont="1" applyAlignment="1">
      <alignment wrapText="1"/>
    </xf>
    <xf numFmtId="165" fontId="12" fillId="0" borderId="0" xfId="0" applyNumberFormat="1" applyFont="1" applyAlignment="1">
      <alignment wrapText="1"/>
    </xf>
    <xf numFmtId="14" fontId="12" fillId="0" borderId="0" xfId="0" applyNumberFormat="1" applyFont="1" applyAlignment="1">
      <alignment wrapText="1"/>
    </xf>
    <xf numFmtId="1" fontId="12" fillId="0" borderId="0" xfId="0" applyNumberFormat="1" applyFont="1"/>
    <xf numFmtId="164" fontId="12" fillId="0" borderId="0" xfId="0" applyNumberFormat="1" applyFont="1"/>
    <xf numFmtId="165" fontId="12" fillId="2" borderId="0" xfId="0" applyNumberFormat="1" applyFont="1" applyFill="1"/>
    <xf numFmtId="0" fontId="12" fillId="0" borderId="0" xfId="0" applyFont="1" applyAlignment="1">
      <alignment horizontal="right"/>
    </xf>
    <xf numFmtId="2" fontId="12" fillId="0" borderId="0" xfId="0" applyNumberFormat="1" applyFont="1"/>
    <xf numFmtId="166" fontId="12" fillId="0" borderId="0" xfId="0" applyNumberFormat="1" applyFont="1"/>
    <xf numFmtId="165" fontId="0" fillId="0" borderId="0" xfId="0" applyNumberFormat="1"/>
    <xf numFmtId="164" fontId="0" fillId="0" borderId="0" xfId="0" applyNumberFormat="1"/>
    <xf numFmtId="164" fontId="2" fillId="0" borderId="0" xfId="0" applyNumberFormat="1" applyFont="1"/>
    <xf numFmtId="0" fontId="10" fillId="0" borderId="0" xfId="0" applyFont="1"/>
    <xf numFmtId="164" fontId="10" fillId="0" borderId="0" xfId="0" applyNumberFormat="1" applyFont="1"/>
    <xf numFmtId="165" fontId="10" fillId="0" borderId="0" xfId="0" applyNumberFormat="1" applyFont="1"/>
    <xf numFmtId="14" fontId="10" fillId="0" borderId="0" xfId="0" applyNumberFormat="1" applyFont="1"/>
    <xf numFmtId="165" fontId="12" fillId="7" borderId="0" xfId="0" applyNumberFormat="1" applyFont="1" applyFill="1" applyAlignment="1">
      <alignment horizontal="right"/>
    </xf>
    <xf numFmtId="165" fontId="11" fillId="3" borderId="0" xfId="0" applyNumberFormat="1" applyFont="1" applyFill="1"/>
    <xf numFmtId="165" fontId="12" fillId="5" borderId="0" xfId="0" applyNumberFormat="1" applyFont="1" applyFill="1"/>
    <xf numFmtId="0" fontId="12" fillId="8" borderId="0" xfId="0" applyFont="1" applyFill="1"/>
    <xf numFmtId="165" fontId="12" fillId="3" borderId="0" xfId="0" applyNumberFormat="1" applyFont="1" applyFill="1"/>
    <xf numFmtId="165" fontId="12" fillId="8" borderId="0" xfId="0" applyNumberFormat="1" applyFont="1" applyFill="1"/>
    <xf numFmtId="165" fontId="3" fillId="8" borderId="0" xfId="0" applyNumberFormat="1" applyFont="1" applyFill="1"/>
    <xf numFmtId="0" fontId="12" fillId="9" borderId="0" xfId="0" applyFont="1" applyFill="1"/>
    <xf numFmtId="165" fontId="3" fillId="9" borderId="0" xfId="0" applyNumberFormat="1" applyFont="1" applyFill="1"/>
    <xf numFmtId="0" fontId="1" fillId="0" borderId="0" xfId="0" applyFont="1" applyAlignment="1">
      <alignment horizontal="right"/>
    </xf>
    <xf numFmtId="10" fontId="12" fillId="0" borderId="0" xfId="0" applyNumberFormat="1" applyFont="1"/>
    <xf numFmtId="14" fontId="0" fillId="0" borderId="0" xfId="0" applyNumberFormat="1"/>
    <xf numFmtId="0" fontId="12" fillId="5" borderId="0" xfId="0" applyFont="1" applyFill="1"/>
    <xf numFmtId="165" fontId="12" fillId="0" borderId="0" xfId="0" applyNumberFormat="1" applyFont="1" applyAlignment="1">
      <alignment horizontal="right"/>
    </xf>
    <xf numFmtId="165" fontId="3" fillId="6" borderId="0" xfId="0" applyNumberFormat="1" applyFont="1" applyFill="1"/>
    <xf numFmtId="166" fontId="3" fillId="4" borderId="0" xfId="0" applyNumberFormat="1" applyFont="1" applyFill="1"/>
    <xf numFmtId="2" fontId="3" fillId="4" borderId="0" xfId="0" applyNumberFormat="1" applyFont="1" applyFill="1"/>
    <xf numFmtId="1" fontId="7" fillId="0" borderId="0" xfId="0" applyNumberFormat="1" applyFont="1" applyAlignment="1">
      <alignment horizontal="right"/>
    </xf>
    <xf numFmtId="0" fontId="7" fillId="0" borderId="0" xfId="0" applyFont="1" applyAlignment="1">
      <alignment horizontal="right"/>
    </xf>
    <xf numFmtId="0" fontId="2" fillId="0" borderId="0" xfId="0" applyFont="1" applyAlignment="1">
      <alignment horizontal="right"/>
    </xf>
    <xf numFmtId="0" fontId="10" fillId="0" borderId="0" xfId="0" applyFont="1" applyAlignment="1">
      <alignment horizontal="right"/>
    </xf>
    <xf numFmtId="6" fontId="9" fillId="0" borderId="0" xfId="0" applyNumberFormat="1" applyFont="1"/>
    <xf numFmtId="0" fontId="9" fillId="0" borderId="0" xfId="0" applyFont="1" applyAlignment="1">
      <alignment horizontal="right"/>
    </xf>
    <xf numFmtId="0" fontId="9" fillId="0" borderId="0" xfId="0" applyFont="1" applyAlignment="1">
      <alignment horizontal="right" shrinkToFit="1"/>
    </xf>
    <xf numFmtId="0" fontId="8" fillId="0" borderId="0" xfId="0" applyFont="1" applyAlignment="1">
      <alignment horizontal="right" shrinkToFit="1"/>
    </xf>
    <xf numFmtId="2" fontId="0" fillId="0" borderId="0" xfId="0" applyNumberFormat="1"/>
    <xf numFmtId="0" fontId="8" fillId="0" borderId="0" xfId="0" applyFont="1" applyAlignment="1">
      <alignment horizontal="right"/>
    </xf>
    <xf numFmtId="0" fontId="12" fillId="0" borderId="0" xfId="0" applyFont="1" applyAlignment="1">
      <alignment horizontal="center"/>
    </xf>
    <xf numFmtId="0" fontId="1" fillId="0" borderId="0" xfId="0" applyFont="1"/>
    <xf numFmtId="165" fontId="3" fillId="0" borderId="0" xfId="0" applyNumberFormat="1" applyFont="1" applyAlignment="1">
      <alignment horizontal="right"/>
    </xf>
    <xf numFmtId="0" fontId="13" fillId="6" borderId="0" xfId="0" applyFont="1" applyFill="1"/>
    <xf numFmtId="165" fontId="12" fillId="6" borderId="0" xfId="0" applyNumberFormat="1" applyFont="1" applyFill="1"/>
    <xf numFmtId="14" fontId="2" fillId="0" borderId="0" xfId="0" applyNumberFormat="1" applyFont="1"/>
    <xf numFmtId="165" fontId="3" fillId="10" borderId="0" xfId="0" applyNumberFormat="1" applyFont="1" applyFill="1"/>
    <xf numFmtId="0" fontId="0" fillId="0" borderId="0" xfId="0" applyAlignment="1">
      <alignment wrapText="1"/>
    </xf>
    <xf numFmtId="6" fontId="0" fillId="0" borderId="0" xfId="0" applyNumberFormat="1"/>
    <xf numFmtId="16" fontId="12" fillId="0" borderId="0" xfId="0" applyNumberFormat="1" applyFont="1"/>
    <xf numFmtId="3" fontId="12" fillId="0" borderId="0" xfId="0" applyNumberFormat="1" applyFont="1"/>
    <xf numFmtId="14" fontId="12" fillId="0" borderId="0" xfId="0" applyNumberFormat="1" applyFont="1" applyAlignment="1">
      <alignment horizontal="right"/>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xf numFmtId="0" fontId="12" fillId="4" borderId="0" xfId="0" applyFont="1" applyFill="1"/>
    <xf numFmtId="14" fontId="12" fillId="4" borderId="0" xfId="0" applyNumberFormat="1" applyFont="1" applyFill="1"/>
    <xf numFmtId="0" fontId="0" fillId="0" borderId="0" xfId="0" applyAlignment="1"/>
    <xf numFmtId="0" fontId="0" fillId="0" borderId="0" xfId="0" applyAlignment="1">
      <alignment wrapText="1"/>
    </xf>
    <xf numFmtId="0" fontId="0" fillId="0" borderId="0" xfId="0" applyAlignment="1">
      <alignment vertical="top" wrapText="1"/>
    </xf>
    <xf numFmtId="0" fontId="0" fillId="2" borderId="0" xfId="0" applyFill="1" applyAlignment="1">
      <alignment wrapText="1"/>
    </xf>
    <xf numFmtId="0" fontId="0" fillId="2" borderId="0" xfId="0" applyFill="1" applyAlignment="1"/>
    <xf numFmtId="0" fontId="0" fillId="0" borderId="0" xfId="0" applyFill="1"/>
  </cellXfs>
  <cellStyles count="2">
    <cellStyle name="Normal" xfId="0" builtinId="0"/>
    <cellStyle name="Normal 2" xfId="1" xr:uid="{9ABE636B-089F-924A-B7EC-2E384899DE42}"/>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32"/>
  <sheetViews>
    <sheetView tabSelected="1" workbookViewId="0">
      <pane xSplit="2" ySplit="1" topLeftCell="C2" activePane="bottomRight" state="frozen"/>
      <selection pane="topRight" activeCell="C1" sqref="C1"/>
      <selection pane="bottomLeft" activeCell="A2" sqref="A2"/>
      <selection pane="bottomRight" activeCell="F5" sqref="F5"/>
    </sheetView>
  </sheetViews>
  <sheetFormatPr defaultColWidth="8.85546875" defaultRowHeight="15" x14ac:dyDescent="0.25"/>
  <cols>
    <col min="1" max="1" width="14.42578125" customWidth="1"/>
    <col min="2" max="2" width="13.42578125" customWidth="1"/>
    <col min="3" max="3" width="12.140625" customWidth="1"/>
    <col min="4" max="4" width="16.85546875" customWidth="1"/>
    <col min="5" max="5" width="18" customWidth="1"/>
    <col min="6" max="6" width="16.28515625" customWidth="1"/>
    <col min="7" max="7" width="18" customWidth="1"/>
    <col min="8" max="8" width="17.5703125" customWidth="1"/>
    <col min="9" max="9" width="14.42578125" customWidth="1"/>
    <col min="10" max="10" width="14.28515625" customWidth="1"/>
    <col min="11" max="11" width="18.140625" customWidth="1"/>
    <col min="12" max="12" width="15.7109375" customWidth="1"/>
    <col min="13" max="13" width="10.28515625" customWidth="1"/>
    <col min="15" max="15" width="14.28515625" customWidth="1"/>
    <col min="16" max="16" width="16" customWidth="1"/>
    <col min="19" max="19" width="13" customWidth="1"/>
    <col min="20" max="20" width="13.42578125" bestFit="1" customWidth="1"/>
  </cols>
  <sheetData>
    <row r="1" spans="1:40" ht="18.75" x14ac:dyDescent="0.3">
      <c r="A1" s="33" t="s">
        <v>0</v>
      </c>
      <c r="B1" s="33"/>
      <c r="C1" s="33"/>
      <c r="D1" s="33"/>
      <c r="E1" s="33"/>
      <c r="F1" s="33"/>
      <c r="G1" s="33"/>
      <c r="H1" s="34"/>
      <c r="I1" s="35"/>
      <c r="J1" s="34"/>
      <c r="K1" s="34"/>
      <c r="L1" s="34"/>
      <c r="M1" s="34"/>
      <c r="N1" s="33"/>
      <c r="O1" s="33" t="s">
        <v>1</v>
      </c>
      <c r="P1" s="33" t="s">
        <v>2</v>
      </c>
      <c r="R1" s="33"/>
      <c r="S1" s="33" t="s">
        <v>3</v>
      </c>
      <c r="T1" s="33"/>
      <c r="U1" s="33"/>
      <c r="V1" s="33"/>
      <c r="W1" s="33"/>
      <c r="X1" s="33"/>
      <c r="Y1" s="33"/>
      <c r="Z1" s="33"/>
      <c r="AA1" s="33"/>
    </row>
    <row r="2" spans="1:40" ht="18.75" x14ac:dyDescent="0.3">
      <c r="A2" s="33"/>
      <c r="B2" s="33"/>
      <c r="C2" s="33"/>
      <c r="D2" s="33" t="s">
        <v>4</v>
      </c>
      <c r="E2" s="33"/>
      <c r="F2" s="40">
        <f>L47</f>
        <v>535298.67000000016</v>
      </c>
      <c r="G2" s="40"/>
      <c r="H2" s="40"/>
      <c r="I2" s="40"/>
      <c r="J2" s="40" t="s">
        <v>5</v>
      </c>
      <c r="K2" s="40"/>
      <c r="L2" s="40"/>
      <c r="M2" s="40"/>
      <c r="N2" s="40"/>
      <c r="O2" s="40">
        <f>1514481+453772</f>
        <v>1968253</v>
      </c>
      <c r="P2" s="40">
        <f>1438582+430970</f>
        <v>1869552</v>
      </c>
      <c r="Q2" s="47"/>
      <c r="R2" s="40"/>
      <c r="S2" s="40">
        <f>O2-P2</f>
        <v>98701</v>
      </c>
      <c r="T2" s="33"/>
      <c r="U2" s="33"/>
      <c r="V2" s="33"/>
      <c r="W2" s="33"/>
      <c r="X2" s="33"/>
      <c r="Y2" s="33"/>
      <c r="Z2" s="33"/>
      <c r="AA2" s="33"/>
    </row>
    <row r="3" spans="1:40" ht="18.75" x14ac:dyDescent="0.3">
      <c r="A3" s="33"/>
      <c r="B3" s="34"/>
      <c r="C3" s="33"/>
      <c r="D3" s="33" t="s">
        <v>6</v>
      </c>
      <c r="E3" s="33"/>
      <c r="F3" s="40">
        <v>448001</v>
      </c>
      <c r="G3" s="40"/>
      <c r="H3" s="40"/>
      <c r="I3" s="40"/>
      <c r="J3" s="40" t="s">
        <v>7</v>
      </c>
      <c r="K3" s="40"/>
      <c r="L3" s="40"/>
      <c r="M3" s="40"/>
      <c r="N3" s="40"/>
      <c r="O3" s="40">
        <f>17306+56235+113384</f>
        <v>186925</v>
      </c>
      <c r="P3" s="40"/>
      <c r="Q3" s="40"/>
      <c r="R3" s="40"/>
      <c r="S3" s="40"/>
      <c r="T3" s="33"/>
      <c r="U3" s="33"/>
      <c r="V3" s="33"/>
      <c r="W3" s="33"/>
      <c r="X3" s="33"/>
      <c r="Y3" s="33"/>
      <c r="Z3" s="33"/>
      <c r="AA3" s="33"/>
    </row>
    <row r="4" spans="1:40" ht="18.75" x14ac:dyDescent="0.3">
      <c r="A4" s="33"/>
      <c r="B4" s="33"/>
      <c r="C4" s="33"/>
      <c r="D4" s="33" t="s">
        <v>8</v>
      </c>
      <c r="E4" s="33"/>
      <c r="F4" s="40">
        <f>1332+1636+3323</f>
        <v>6291</v>
      </c>
      <c r="G4" s="40">
        <f>22240+65+F4+15186-22240</f>
        <v>21542</v>
      </c>
      <c r="H4" s="40"/>
      <c r="I4" s="40"/>
      <c r="J4" s="33" t="s">
        <v>9</v>
      </c>
      <c r="O4" s="40">
        <v>131726</v>
      </c>
      <c r="P4" s="40"/>
      <c r="Q4" s="40"/>
      <c r="R4" s="40"/>
      <c r="S4" s="40"/>
      <c r="T4" s="33"/>
      <c r="U4" s="33"/>
      <c r="V4" s="33"/>
      <c r="W4" s="33"/>
      <c r="X4" s="33"/>
      <c r="Y4" s="33"/>
      <c r="Z4" s="33"/>
      <c r="AA4" s="33"/>
    </row>
    <row r="5" spans="1:40" ht="18.75" x14ac:dyDescent="0.3">
      <c r="A5" s="33"/>
      <c r="B5" s="33"/>
      <c r="C5" s="33"/>
      <c r="D5" s="80" t="s">
        <v>10</v>
      </c>
      <c r="E5" s="33"/>
      <c r="F5" s="62">
        <f>F4/(F2+F3)</f>
        <v>6.3978461418582591E-3</v>
      </c>
      <c r="G5" s="62">
        <f>(G4-2500)/(K47+E48-17000-50000)</f>
        <v>8.1271625307367812E-3</v>
      </c>
      <c r="H5" s="34"/>
      <c r="I5" s="35"/>
      <c r="J5" s="34" t="s">
        <v>11</v>
      </c>
      <c r="K5" s="34"/>
      <c r="L5" s="34"/>
      <c r="M5" s="34"/>
      <c r="N5" s="33"/>
      <c r="O5" s="40">
        <v>211579</v>
      </c>
      <c r="P5" s="40"/>
      <c r="Q5" s="33"/>
      <c r="R5" s="33"/>
      <c r="S5" s="33"/>
      <c r="T5" s="33"/>
      <c r="U5" s="33"/>
      <c r="V5" s="33"/>
      <c r="W5" s="33"/>
      <c r="X5" s="33"/>
      <c r="Y5" s="33"/>
      <c r="Z5" s="33"/>
      <c r="AA5" s="33"/>
    </row>
    <row r="6" spans="1:40" ht="18.75" x14ac:dyDescent="0.3">
      <c r="A6" s="33"/>
      <c r="B6" s="33"/>
      <c r="C6" s="33"/>
      <c r="D6" s="80" t="s">
        <v>12</v>
      </c>
      <c r="F6" s="40">
        <f>3595+4302+5140</f>
        <v>13037</v>
      </c>
      <c r="G6" s="40">
        <f>F6+1353</f>
        <v>14390</v>
      </c>
      <c r="I6" s="35"/>
      <c r="J6" s="40" t="s">
        <v>13</v>
      </c>
      <c r="K6" s="40"/>
      <c r="L6" s="40"/>
      <c r="M6" s="40"/>
      <c r="N6" s="40"/>
      <c r="O6" s="40">
        <v>22384</v>
      </c>
      <c r="P6" s="40"/>
      <c r="Q6" s="33"/>
      <c r="R6" s="33"/>
      <c r="S6" s="33"/>
      <c r="T6" s="33"/>
      <c r="U6" s="33"/>
      <c r="V6" s="33"/>
      <c r="W6" s="33"/>
      <c r="X6" s="33"/>
      <c r="Y6" s="33"/>
      <c r="Z6" s="33"/>
      <c r="AA6" s="33"/>
    </row>
    <row r="7" spans="1:40" ht="18.75" x14ac:dyDescent="0.3">
      <c r="A7" s="33"/>
      <c r="B7" s="33"/>
      <c r="C7" s="33"/>
      <c r="D7" s="80" t="s">
        <v>14</v>
      </c>
      <c r="E7" s="33"/>
      <c r="F7" s="62">
        <f>F6/(F2+F3)</f>
        <v>1.3258419989096507E-2</v>
      </c>
      <c r="G7" s="62">
        <f>G6/(K47+E48)</f>
        <v>5.9709366174663147E-3</v>
      </c>
      <c r="H7" s="89"/>
      <c r="I7" s="35"/>
      <c r="J7" s="40" t="s">
        <v>15</v>
      </c>
      <c r="K7" s="40"/>
      <c r="L7" s="89">
        <f>'2020'!S59+'2019'!S47+'2018'!T48+'2017'!T40+R47+'2021'!R74+'2016'!R27</f>
        <v>24</v>
      </c>
      <c r="M7" s="40">
        <f>'2020'!T59+'2019'!T47+'2018'!U48+'2017'!U40+R47+'2021'!S74+'2016'!S19</f>
        <v>8424</v>
      </c>
      <c r="N7" s="89">
        <v>7</v>
      </c>
      <c r="O7" s="40"/>
      <c r="P7" s="40"/>
      <c r="Q7" s="33"/>
      <c r="R7" s="33"/>
      <c r="S7" s="33"/>
      <c r="T7" s="33"/>
      <c r="U7" s="33"/>
      <c r="V7" s="33"/>
      <c r="W7" s="33"/>
      <c r="X7" s="33"/>
      <c r="Y7" s="33"/>
      <c r="Z7" s="33"/>
      <c r="AA7" s="33"/>
    </row>
    <row r="8" spans="1:40" ht="56.25" x14ac:dyDescent="0.3">
      <c r="A8" s="36" t="s">
        <v>16</v>
      </c>
      <c r="B8" s="36" t="s">
        <v>17</v>
      </c>
      <c r="C8" s="33" t="s">
        <v>18</v>
      </c>
      <c r="D8" s="36" t="s">
        <v>19</v>
      </c>
      <c r="E8" s="36" t="s">
        <v>20</v>
      </c>
      <c r="F8" s="36" t="s">
        <v>21</v>
      </c>
      <c r="G8" s="36" t="s">
        <v>22</v>
      </c>
      <c r="H8" s="37" t="s">
        <v>23</v>
      </c>
      <c r="I8" s="38" t="s">
        <v>24</v>
      </c>
      <c r="J8" s="37" t="s">
        <v>25</v>
      </c>
      <c r="K8" s="37" t="s">
        <v>26</v>
      </c>
      <c r="L8" s="37" t="s">
        <v>27</v>
      </c>
      <c r="M8" s="37" t="s">
        <v>28</v>
      </c>
      <c r="N8" s="33" t="s">
        <v>29</v>
      </c>
      <c r="O8" s="33" t="s">
        <v>30</v>
      </c>
      <c r="P8" s="33" t="s">
        <v>31</v>
      </c>
      <c r="Q8" s="33" t="s">
        <v>32</v>
      </c>
      <c r="R8" s="36" t="s">
        <v>33</v>
      </c>
      <c r="S8" s="36" t="s">
        <v>34</v>
      </c>
      <c r="T8" s="36" t="s">
        <v>35</v>
      </c>
      <c r="U8" s="33" t="s">
        <v>36</v>
      </c>
      <c r="V8" s="33"/>
      <c r="W8" s="33"/>
      <c r="X8" s="33"/>
      <c r="Y8" s="33" t="s">
        <v>37</v>
      </c>
      <c r="Z8" s="33"/>
      <c r="AA8" s="33" t="s">
        <v>38</v>
      </c>
      <c r="AB8" s="2"/>
      <c r="AC8" s="2"/>
      <c r="AD8" s="2"/>
      <c r="AE8" s="2"/>
      <c r="AF8" s="2"/>
      <c r="AG8" s="2"/>
      <c r="AH8" s="2"/>
      <c r="AI8" s="2"/>
      <c r="AK8" s="2"/>
      <c r="AL8" s="2"/>
      <c r="AM8" s="2"/>
      <c r="AN8" s="2"/>
    </row>
    <row r="9" spans="1:40" ht="18.75" x14ac:dyDescent="0.3">
      <c r="A9" s="35">
        <v>44566</v>
      </c>
      <c r="B9" s="39">
        <v>710191</v>
      </c>
      <c r="C9" s="33" t="s">
        <v>39</v>
      </c>
      <c r="D9" s="35">
        <v>44593</v>
      </c>
      <c r="E9" s="40">
        <v>2000</v>
      </c>
      <c r="F9" s="40">
        <v>2000</v>
      </c>
      <c r="G9" s="35">
        <v>44228</v>
      </c>
      <c r="H9" s="34">
        <v>2000</v>
      </c>
      <c r="I9" s="35"/>
      <c r="J9" s="34"/>
      <c r="K9" s="34">
        <v>2000</v>
      </c>
      <c r="L9" s="65">
        <f>_xlfn.IFNA(VLOOKUP(B9,'Principal Balance'!$A$2:B275,2,FALSE),"-")</f>
        <v>0</v>
      </c>
      <c r="M9" s="34"/>
      <c r="N9" s="33">
        <v>5.5</v>
      </c>
      <c r="O9" s="33">
        <v>24</v>
      </c>
      <c r="P9" s="79">
        <v>768</v>
      </c>
      <c r="Q9" s="33">
        <v>17</v>
      </c>
      <c r="R9" s="33"/>
      <c r="S9" s="43"/>
      <c r="T9" s="44"/>
      <c r="U9" s="33" t="s">
        <v>40</v>
      </c>
      <c r="V9" s="33"/>
      <c r="W9" s="33"/>
      <c r="X9" s="33"/>
      <c r="Y9" s="33" t="s">
        <v>41</v>
      </c>
      <c r="Z9" s="33"/>
      <c r="AA9" s="33" t="s">
        <v>42</v>
      </c>
      <c r="AB9" s="33"/>
      <c r="AC9" s="2"/>
      <c r="AD9" s="2"/>
      <c r="AE9" s="2"/>
      <c r="AF9" s="2"/>
      <c r="AG9" s="2"/>
      <c r="AH9" s="2"/>
      <c r="AI9" s="2"/>
      <c r="AK9" s="2"/>
      <c r="AL9" s="2"/>
      <c r="AM9" s="2"/>
      <c r="AN9" s="2"/>
    </row>
    <row r="10" spans="1:40" ht="18.75" x14ac:dyDescent="0.3">
      <c r="A10" s="35">
        <v>44580</v>
      </c>
      <c r="B10" s="33">
        <v>710194</v>
      </c>
      <c r="C10" s="33" t="s">
        <v>39</v>
      </c>
      <c r="D10" s="35">
        <v>44581</v>
      </c>
      <c r="E10" s="33">
        <v>5320</v>
      </c>
      <c r="F10" s="33">
        <v>5320</v>
      </c>
      <c r="G10" s="35">
        <v>44581</v>
      </c>
      <c r="H10" s="33">
        <v>5320</v>
      </c>
      <c r="I10" s="35"/>
      <c r="J10" s="33"/>
      <c r="K10" s="33">
        <v>5320</v>
      </c>
      <c r="L10" s="65">
        <f>_xlfn.IFNA(VLOOKUP(B10,'Principal Balance'!$A$2:B276,2,FALSE),"-")</f>
        <v>4654.41</v>
      </c>
      <c r="M10" s="34"/>
      <c r="N10" s="33">
        <v>5.5</v>
      </c>
      <c r="O10" s="33">
        <v>36</v>
      </c>
      <c r="P10" s="79" t="s">
        <v>43</v>
      </c>
      <c r="Q10" s="33">
        <v>31</v>
      </c>
      <c r="R10" s="33"/>
      <c r="S10" s="33"/>
      <c r="T10" s="33"/>
      <c r="U10" s="33" t="s">
        <v>40</v>
      </c>
      <c r="V10" s="33"/>
      <c r="W10" s="33"/>
      <c r="X10" s="33"/>
      <c r="Y10" s="33" t="s">
        <v>41</v>
      </c>
      <c r="Z10" s="33"/>
      <c r="AA10" s="33" t="s">
        <v>44</v>
      </c>
      <c r="AB10" s="33"/>
      <c r="AC10" s="2"/>
      <c r="AD10" s="2"/>
      <c r="AE10" s="2"/>
      <c r="AF10" s="2"/>
      <c r="AG10" s="2"/>
      <c r="AH10" s="2"/>
      <c r="AI10" s="2"/>
      <c r="AK10" s="2"/>
      <c r="AL10" s="2"/>
      <c r="AM10" s="2"/>
      <c r="AN10" s="2"/>
    </row>
    <row r="11" spans="1:40" ht="18.75" x14ac:dyDescent="0.3">
      <c r="A11" s="35">
        <v>44586</v>
      </c>
      <c r="B11" s="39">
        <v>610046</v>
      </c>
      <c r="C11" s="33" t="s">
        <v>45</v>
      </c>
      <c r="D11" s="35">
        <v>44593</v>
      </c>
      <c r="E11" s="40">
        <v>710</v>
      </c>
      <c r="F11" s="40">
        <v>710</v>
      </c>
      <c r="G11" s="35">
        <v>44605</v>
      </c>
      <c r="H11" s="34">
        <v>710</v>
      </c>
      <c r="I11" s="35"/>
      <c r="J11" s="34"/>
      <c r="K11" s="34">
        <v>710</v>
      </c>
      <c r="L11" s="65">
        <f>_xlfn.IFNA(VLOOKUP(B11,'Principal Balance'!$A$2:B277,2,FALSE),"-")</f>
        <v>734.48</v>
      </c>
      <c r="M11" s="34"/>
      <c r="N11" s="33">
        <v>5.25</v>
      </c>
      <c r="O11" s="33">
        <v>18</v>
      </c>
      <c r="P11" s="79">
        <v>781</v>
      </c>
      <c r="Q11" s="33">
        <v>32</v>
      </c>
      <c r="R11" s="33"/>
      <c r="S11" s="43"/>
      <c r="T11" s="44"/>
      <c r="U11" s="33" t="s">
        <v>46</v>
      </c>
      <c r="V11" s="33"/>
      <c r="W11" s="33"/>
      <c r="X11" s="33"/>
      <c r="Y11" s="33" t="s">
        <v>47</v>
      </c>
      <c r="Z11" s="33"/>
      <c r="AA11" s="33" t="s">
        <v>48</v>
      </c>
      <c r="AB11" s="33"/>
      <c r="AC11" s="2"/>
      <c r="AD11" s="2"/>
      <c r="AE11" s="2"/>
      <c r="AF11" s="2"/>
      <c r="AG11" s="2"/>
      <c r="AH11" s="2"/>
      <c r="AI11" s="2"/>
      <c r="AK11" s="2"/>
      <c r="AL11" s="2"/>
      <c r="AM11" s="2"/>
      <c r="AN11" s="2"/>
    </row>
    <row r="12" spans="1:40" ht="18.75" x14ac:dyDescent="0.3">
      <c r="A12" s="35">
        <v>44593</v>
      </c>
      <c r="B12" s="39">
        <v>610047</v>
      </c>
      <c r="C12" s="33" t="s">
        <v>39</v>
      </c>
      <c r="D12" s="35">
        <v>44608</v>
      </c>
      <c r="E12" s="40">
        <v>5120</v>
      </c>
      <c r="F12" s="40">
        <v>5120</v>
      </c>
      <c r="G12" s="35">
        <v>44608</v>
      </c>
      <c r="H12" s="34">
        <v>5120</v>
      </c>
      <c r="I12" s="35"/>
      <c r="J12" s="34"/>
      <c r="K12" s="34">
        <v>5120</v>
      </c>
      <c r="L12" s="65">
        <f>_xlfn.IFNA(VLOOKUP(B12,'Principal Balance'!$A$2:B278,2,FALSE),"-")</f>
        <v>4459.3599999999997</v>
      </c>
      <c r="M12" s="34"/>
      <c r="N12" s="33">
        <v>0</v>
      </c>
      <c r="O12" s="33" t="s">
        <v>49</v>
      </c>
      <c r="P12" s="79" t="s">
        <v>49</v>
      </c>
      <c r="Q12" s="33" t="s">
        <v>49</v>
      </c>
      <c r="R12" s="33"/>
      <c r="S12" s="43"/>
      <c r="T12" s="44"/>
      <c r="U12" s="33" t="s">
        <v>50</v>
      </c>
      <c r="V12" s="33"/>
      <c r="W12" s="33"/>
      <c r="X12" s="33"/>
      <c r="Y12" s="33" t="s">
        <v>47</v>
      </c>
      <c r="Z12" s="33"/>
      <c r="AA12" s="33" t="s">
        <v>51</v>
      </c>
      <c r="AB12" s="33"/>
      <c r="AC12" s="2"/>
      <c r="AD12" s="2"/>
      <c r="AE12" s="2"/>
      <c r="AF12" s="2"/>
      <c r="AG12" s="2"/>
      <c r="AH12" s="2"/>
      <c r="AI12" s="2"/>
      <c r="AK12" s="2"/>
      <c r="AL12" s="2"/>
      <c r="AM12" s="2"/>
      <c r="AN12" s="2"/>
    </row>
    <row r="13" spans="1:40" ht="18.75" x14ac:dyDescent="0.3">
      <c r="A13" s="35">
        <v>44602</v>
      </c>
      <c r="B13" s="39">
        <v>510004</v>
      </c>
      <c r="C13" s="33" t="s">
        <v>52</v>
      </c>
      <c r="D13" s="35">
        <v>44614</v>
      </c>
      <c r="E13" s="40">
        <v>2770</v>
      </c>
      <c r="F13" s="40">
        <v>2770</v>
      </c>
      <c r="G13" s="35">
        <v>44614</v>
      </c>
      <c r="H13" s="34">
        <v>679</v>
      </c>
      <c r="I13" s="35"/>
      <c r="J13" s="34"/>
      <c r="K13" s="34">
        <v>679</v>
      </c>
      <c r="L13" s="65">
        <f>_xlfn.IFNA(VLOOKUP(B13,'Principal Balance'!$A$2:B279,2,FALSE),"-")</f>
        <v>2769.95</v>
      </c>
      <c r="M13" s="34"/>
      <c r="N13" s="33">
        <v>5.5</v>
      </c>
      <c r="O13" s="33">
        <v>48</v>
      </c>
      <c r="P13" s="79">
        <v>561</v>
      </c>
      <c r="Q13" s="33">
        <v>41</v>
      </c>
      <c r="R13" s="33"/>
      <c r="S13" s="33"/>
      <c r="T13" s="33"/>
      <c r="U13" s="33" t="s">
        <v>53</v>
      </c>
      <c r="V13" s="33"/>
      <c r="W13" s="33"/>
      <c r="X13" s="33"/>
      <c r="Y13" s="33" t="s">
        <v>41</v>
      </c>
      <c r="Z13" s="33"/>
      <c r="AA13" s="33" t="s">
        <v>54</v>
      </c>
      <c r="AB13" s="33"/>
      <c r="AC13" s="2"/>
      <c r="AD13" s="2"/>
      <c r="AE13" s="2"/>
      <c r="AF13" s="2"/>
      <c r="AG13" s="2"/>
      <c r="AH13" s="2"/>
      <c r="AI13" s="2"/>
      <c r="AK13" s="2"/>
      <c r="AL13" s="2"/>
      <c r="AM13" s="2"/>
      <c r="AN13" s="2"/>
    </row>
    <row r="14" spans="1:40" ht="18.75" x14ac:dyDescent="0.3">
      <c r="A14" s="35">
        <v>44634</v>
      </c>
      <c r="B14" s="33">
        <v>710195</v>
      </c>
      <c r="C14" s="33" t="s">
        <v>39</v>
      </c>
      <c r="D14" s="35">
        <v>44635</v>
      </c>
      <c r="E14" s="33">
        <v>193</v>
      </c>
      <c r="F14" s="33">
        <v>193</v>
      </c>
      <c r="G14" s="35">
        <v>44635</v>
      </c>
      <c r="H14" s="34">
        <v>193</v>
      </c>
      <c r="I14" s="35"/>
      <c r="J14" s="34"/>
      <c r="K14" s="34">
        <v>193</v>
      </c>
      <c r="L14" s="65">
        <f>_xlfn.IFNA(VLOOKUP(B14,'Principal Balance'!$A$2:B280,2,FALSE),"-")</f>
        <v>136.54</v>
      </c>
      <c r="M14" s="34"/>
      <c r="N14" s="33">
        <v>5.5</v>
      </c>
      <c r="O14" s="33">
        <v>12</v>
      </c>
      <c r="P14" s="79">
        <v>491</v>
      </c>
      <c r="Q14" s="33">
        <v>39</v>
      </c>
      <c r="U14" s="33" t="s">
        <v>55</v>
      </c>
      <c r="Y14" s="33" t="s">
        <v>56</v>
      </c>
      <c r="AA14" s="33" t="s">
        <v>57</v>
      </c>
      <c r="AB14" s="33"/>
      <c r="AC14" s="2"/>
      <c r="AD14" s="2"/>
      <c r="AE14" s="2"/>
      <c r="AF14" s="2"/>
      <c r="AG14" s="2"/>
      <c r="AH14" s="2"/>
      <c r="AI14" s="2"/>
      <c r="AK14" s="2"/>
      <c r="AL14" s="2"/>
      <c r="AM14" s="2"/>
      <c r="AN14" s="2"/>
    </row>
    <row r="15" spans="1:40" ht="18.75" x14ac:dyDescent="0.3">
      <c r="A15" s="35">
        <v>44628</v>
      </c>
      <c r="B15" s="39">
        <v>710196</v>
      </c>
      <c r="C15" s="33" t="s">
        <v>45</v>
      </c>
      <c r="D15" s="35">
        <v>44644</v>
      </c>
      <c r="E15" s="33">
        <v>1398</v>
      </c>
      <c r="F15" s="33">
        <v>1398</v>
      </c>
      <c r="G15" s="35">
        <v>44644</v>
      </c>
      <c r="H15" s="34">
        <v>1398</v>
      </c>
      <c r="I15" s="35"/>
      <c r="J15" s="34"/>
      <c r="K15" s="34">
        <v>1398</v>
      </c>
      <c r="L15" s="65">
        <f>_xlfn.IFNA(VLOOKUP(B15,'Principal Balance'!$A$2:B281,2,FALSE),"-")</f>
        <v>5434.89</v>
      </c>
      <c r="M15" s="34"/>
      <c r="N15" s="33">
        <v>5.5</v>
      </c>
      <c r="O15" s="33">
        <v>48</v>
      </c>
      <c r="P15" s="33" t="s">
        <v>58</v>
      </c>
      <c r="Q15" s="33">
        <v>21</v>
      </c>
      <c r="R15" s="33"/>
      <c r="S15" s="33"/>
      <c r="T15" s="33"/>
      <c r="U15" s="33" t="s">
        <v>59</v>
      </c>
      <c r="V15" s="33"/>
      <c r="W15" s="33"/>
      <c r="X15" s="33"/>
      <c r="Y15" s="33" t="s">
        <v>47</v>
      </c>
      <c r="Z15" s="33"/>
      <c r="AA15" s="33" t="s">
        <v>60</v>
      </c>
      <c r="AB15" s="33"/>
      <c r="AC15" s="2"/>
      <c r="AD15" s="2"/>
      <c r="AE15" s="2"/>
      <c r="AF15" s="2"/>
      <c r="AG15" s="2"/>
      <c r="AH15" s="2"/>
      <c r="AI15" s="2"/>
      <c r="AK15" s="2"/>
      <c r="AL15" s="2"/>
      <c r="AM15" s="2"/>
      <c r="AN15" s="2"/>
    </row>
    <row r="16" spans="1:40" ht="18.75" x14ac:dyDescent="0.3">
      <c r="A16" s="35">
        <v>44634</v>
      </c>
      <c r="B16" s="39">
        <v>510005</v>
      </c>
      <c r="C16" s="33" t="s">
        <v>52</v>
      </c>
      <c r="D16" s="35">
        <v>44635</v>
      </c>
      <c r="E16" s="40">
        <v>0</v>
      </c>
      <c r="F16" s="40">
        <v>0</v>
      </c>
      <c r="G16" s="35">
        <v>44635</v>
      </c>
      <c r="H16" s="34">
        <v>0</v>
      </c>
      <c r="I16" s="35"/>
      <c r="J16" s="34"/>
      <c r="K16" s="34"/>
      <c r="L16" s="65">
        <f>_xlfn.IFNA(VLOOKUP(B16,'Principal Balance'!$A$2:B282,2,FALSE),"-")</f>
        <v>1825.74</v>
      </c>
      <c r="M16" s="34"/>
      <c r="N16" s="33"/>
      <c r="O16" s="33"/>
      <c r="P16" s="42"/>
      <c r="Q16" s="33"/>
      <c r="R16" s="33"/>
      <c r="S16" s="43"/>
      <c r="T16" s="44"/>
      <c r="U16" s="33" t="s">
        <v>61</v>
      </c>
      <c r="V16" s="33"/>
      <c r="W16" s="33"/>
      <c r="X16" s="33"/>
      <c r="Y16" s="33" t="s">
        <v>47</v>
      </c>
      <c r="Z16" s="33"/>
      <c r="AA16" s="33" t="s">
        <v>51</v>
      </c>
      <c r="AB16" s="33"/>
      <c r="AC16" s="2"/>
      <c r="AD16" s="2"/>
      <c r="AE16" s="2"/>
      <c r="AF16" s="2"/>
      <c r="AG16" s="2"/>
      <c r="AH16" s="2"/>
      <c r="AI16" s="2"/>
      <c r="AK16" s="2"/>
      <c r="AL16" s="2"/>
      <c r="AM16" s="2"/>
      <c r="AN16" s="2"/>
    </row>
    <row r="17" spans="1:40" ht="18.75" x14ac:dyDescent="0.3">
      <c r="A17" s="35">
        <v>44649</v>
      </c>
      <c r="B17" s="39">
        <v>710197</v>
      </c>
      <c r="C17" s="33" t="s">
        <v>39</v>
      </c>
      <c r="D17" s="35">
        <v>44671</v>
      </c>
      <c r="E17" s="40">
        <v>6880</v>
      </c>
      <c r="F17" s="40">
        <v>6880</v>
      </c>
      <c r="G17" s="35">
        <v>44684</v>
      </c>
      <c r="H17" s="34">
        <v>6880</v>
      </c>
      <c r="I17" s="35"/>
      <c r="J17" s="34"/>
      <c r="K17" s="34">
        <v>6880</v>
      </c>
      <c r="L17" s="65">
        <f>_xlfn.IFNA(VLOOKUP(B17,'Principal Balance'!$A$2:B283,2,FALSE),"-")</f>
        <v>0</v>
      </c>
      <c r="M17" s="34"/>
      <c r="N17" s="33">
        <v>5.5</v>
      </c>
      <c r="O17" s="33">
        <v>48</v>
      </c>
      <c r="P17" s="42">
        <v>645</v>
      </c>
      <c r="Q17" s="33">
        <v>31</v>
      </c>
      <c r="R17" s="33"/>
      <c r="S17" s="43"/>
      <c r="T17" s="44"/>
      <c r="U17" s="33" t="s">
        <v>40</v>
      </c>
      <c r="V17" s="33"/>
      <c r="W17" s="33"/>
      <c r="X17" s="33"/>
      <c r="Y17" s="33" t="s">
        <v>41</v>
      </c>
      <c r="Z17" s="33"/>
      <c r="AA17" s="33" t="s">
        <v>62</v>
      </c>
      <c r="AB17" s="33"/>
      <c r="AC17" s="2"/>
      <c r="AD17" s="2"/>
      <c r="AE17" s="2"/>
      <c r="AF17" s="2"/>
      <c r="AG17" s="2"/>
      <c r="AH17" s="2"/>
      <c r="AI17" s="2"/>
      <c r="AK17" s="2"/>
      <c r="AL17" s="2"/>
      <c r="AM17" s="2"/>
      <c r="AN17" s="2"/>
    </row>
    <row r="18" spans="1:40" ht="18.75" x14ac:dyDescent="0.3">
      <c r="A18" s="35">
        <v>44649</v>
      </c>
      <c r="B18" s="39">
        <v>810035</v>
      </c>
      <c r="C18" s="33" t="s">
        <v>63</v>
      </c>
      <c r="D18" s="90" t="s">
        <v>64</v>
      </c>
      <c r="E18" s="40">
        <v>25000</v>
      </c>
      <c r="F18" s="40"/>
      <c r="G18" s="35"/>
      <c r="H18" s="34"/>
      <c r="I18" s="35"/>
      <c r="J18" s="34"/>
      <c r="K18" s="34"/>
      <c r="L18" s="65" t="str">
        <f>_xlfn.IFNA(VLOOKUP(B18,'Principal Balance'!$A$2:B284,2,FALSE),"-")</f>
        <v>-</v>
      </c>
      <c r="M18" s="34"/>
      <c r="N18" s="33">
        <v>5</v>
      </c>
      <c r="O18" s="33">
        <v>84</v>
      </c>
      <c r="P18" s="42" t="s">
        <v>65</v>
      </c>
      <c r="Q18" s="33">
        <v>22</v>
      </c>
      <c r="R18" s="33"/>
      <c r="S18" s="43"/>
      <c r="T18" s="44"/>
      <c r="U18" s="33" t="s">
        <v>66</v>
      </c>
      <c r="V18" s="33"/>
      <c r="W18" s="33"/>
      <c r="X18" s="33"/>
      <c r="Y18" s="33" t="s">
        <v>67</v>
      </c>
      <c r="Z18" s="33"/>
      <c r="AA18" s="33" t="s">
        <v>51</v>
      </c>
      <c r="AB18" s="33"/>
      <c r="AC18" s="2"/>
      <c r="AD18" s="2"/>
      <c r="AE18" s="2"/>
      <c r="AF18" s="2"/>
      <c r="AG18" s="2"/>
      <c r="AH18" s="2"/>
      <c r="AI18" s="2"/>
      <c r="AK18" s="2"/>
      <c r="AL18" s="2"/>
      <c r="AM18" s="2"/>
      <c r="AN18" s="2"/>
    </row>
    <row r="19" spans="1:40" ht="18.75" x14ac:dyDescent="0.3">
      <c r="A19" s="35">
        <v>44651</v>
      </c>
      <c r="B19" s="39">
        <v>710198</v>
      </c>
      <c r="C19" s="33" t="s">
        <v>39</v>
      </c>
      <c r="D19" s="35">
        <v>44666</v>
      </c>
      <c r="E19" s="40">
        <v>6880</v>
      </c>
      <c r="F19" s="40">
        <v>6880</v>
      </c>
      <c r="G19" s="35">
        <v>44679</v>
      </c>
      <c r="H19" s="34">
        <v>6880</v>
      </c>
      <c r="I19" s="35"/>
      <c r="J19" s="34"/>
      <c r="K19" s="34">
        <v>6880</v>
      </c>
      <c r="L19" s="65">
        <f>_xlfn.IFNA(VLOOKUP(B19,'Principal Balance'!$A$2:B285,2,FALSE),"-")</f>
        <v>6477.89</v>
      </c>
      <c r="M19" s="34"/>
      <c r="N19" s="33">
        <v>5.5</v>
      </c>
      <c r="O19" s="33">
        <v>48</v>
      </c>
      <c r="P19" s="42" t="s">
        <v>68</v>
      </c>
      <c r="Q19" s="33">
        <v>22</v>
      </c>
      <c r="R19" s="33"/>
      <c r="S19" s="43"/>
      <c r="T19" s="44"/>
      <c r="U19" s="33" t="s">
        <v>40</v>
      </c>
      <c r="V19" s="33"/>
      <c r="W19" s="33"/>
      <c r="X19" s="33"/>
      <c r="Y19" s="33" t="s">
        <v>41</v>
      </c>
      <c r="Z19" s="33"/>
      <c r="AA19" s="33" t="s">
        <v>42</v>
      </c>
      <c r="AB19" s="33"/>
      <c r="AC19" s="2"/>
      <c r="AD19" s="2"/>
      <c r="AE19" s="2"/>
      <c r="AF19" s="2"/>
      <c r="AG19" s="2"/>
      <c r="AH19" s="2"/>
      <c r="AI19" s="2"/>
      <c r="AK19" s="2"/>
      <c r="AL19" s="2"/>
      <c r="AM19" s="2"/>
      <c r="AN19" s="2"/>
    </row>
    <row r="20" spans="1:40" ht="18.75" x14ac:dyDescent="0.3">
      <c r="A20" s="35">
        <v>44659</v>
      </c>
      <c r="B20" s="33">
        <v>710199</v>
      </c>
      <c r="C20" s="33" t="s">
        <v>39</v>
      </c>
      <c r="D20" s="35">
        <v>44686</v>
      </c>
      <c r="E20" s="33">
        <v>6880</v>
      </c>
      <c r="F20" s="33">
        <v>6880</v>
      </c>
      <c r="G20" s="35">
        <v>44686</v>
      </c>
      <c r="H20" s="34">
        <v>6880</v>
      </c>
      <c r="I20" s="35"/>
      <c r="J20" s="34"/>
      <c r="K20" s="34">
        <v>6880</v>
      </c>
      <c r="L20" s="65">
        <f>_xlfn.IFNA(VLOOKUP(B20,'Principal Balance'!$A$2:B286,2,FALSE),"-")</f>
        <v>6217.86</v>
      </c>
      <c r="M20" s="34"/>
      <c r="N20" s="33">
        <v>5.5</v>
      </c>
      <c r="O20" s="33">
        <v>36</v>
      </c>
      <c r="P20" s="33">
        <v>781</v>
      </c>
      <c r="Q20" s="33">
        <v>37</v>
      </c>
      <c r="R20" s="33"/>
      <c r="S20" s="33"/>
      <c r="T20" s="33"/>
      <c r="U20" s="33" t="s">
        <v>40</v>
      </c>
      <c r="V20" s="33"/>
      <c r="W20" s="33"/>
      <c r="X20" s="33"/>
      <c r="Y20" s="33" t="s">
        <v>41</v>
      </c>
      <c r="Z20" s="33"/>
      <c r="AA20" s="33" t="s">
        <v>69</v>
      </c>
      <c r="AB20" s="33"/>
      <c r="AC20" s="2"/>
      <c r="AD20" s="2"/>
      <c r="AE20" s="2"/>
      <c r="AF20" s="2"/>
      <c r="AG20" s="2"/>
      <c r="AH20" s="2"/>
      <c r="AI20" s="2"/>
      <c r="AK20" s="2"/>
      <c r="AL20" s="2"/>
      <c r="AM20" s="2"/>
      <c r="AN20" s="2"/>
    </row>
    <row r="21" spans="1:40" ht="18.75" x14ac:dyDescent="0.3">
      <c r="A21" s="35">
        <v>44659</v>
      </c>
      <c r="B21" s="39">
        <v>710200</v>
      </c>
      <c r="C21" s="33" t="s">
        <v>39</v>
      </c>
      <c r="D21" s="35">
        <v>44665</v>
      </c>
      <c r="E21" s="33">
        <v>2200</v>
      </c>
      <c r="F21" s="33">
        <v>2200</v>
      </c>
      <c r="G21" s="35">
        <v>44672</v>
      </c>
      <c r="H21" s="34">
        <v>2200</v>
      </c>
      <c r="I21" s="35"/>
      <c r="J21" s="34"/>
      <c r="K21" s="34">
        <v>2200</v>
      </c>
      <c r="L21" s="65">
        <f>_xlfn.IFNA(VLOOKUP(B21,'Principal Balance'!$A$2:B287,2,FALSE),"-")</f>
        <v>1854.87</v>
      </c>
      <c r="M21" s="34"/>
      <c r="N21" s="33">
        <v>5.5</v>
      </c>
      <c r="O21" s="33">
        <v>24</v>
      </c>
      <c r="P21" s="33" t="s">
        <v>70</v>
      </c>
      <c r="Q21" s="33">
        <v>31</v>
      </c>
      <c r="R21" s="33"/>
      <c r="S21" s="33"/>
      <c r="T21" s="33"/>
      <c r="U21" s="33" t="s">
        <v>40</v>
      </c>
      <c r="V21" s="33"/>
      <c r="W21" s="33"/>
      <c r="X21" s="33"/>
      <c r="Y21" s="33" t="s">
        <v>41</v>
      </c>
      <c r="Z21" s="33"/>
      <c r="AA21" s="33" t="s">
        <v>69</v>
      </c>
      <c r="AB21" s="33"/>
      <c r="AC21" s="2"/>
      <c r="AD21" s="2"/>
      <c r="AE21" s="2"/>
      <c r="AF21" s="2"/>
      <c r="AG21" s="2"/>
      <c r="AH21" s="2"/>
      <c r="AI21" s="2"/>
      <c r="AK21" s="2"/>
      <c r="AL21" s="2"/>
      <c r="AM21" s="2"/>
      <c r="AN21" s="2"/>
    </row>
    <row r="22" spans="1:40" ht="18.75" x14ac:dyDescent="0.3">
      <c r="A22" s="35">
        <v>44298</v>
      </c>
      <c r="B22" s="39">
        <v>710201</v>
      </c>
      <c r="C22" s="33" t="s">
        <v>39</v>
      </c>
      <c r="D22" s="35">
        <v>44673</v>
      </c>
      <c r="E22" s="33">
        <v>6134</v>
      </c>
      <c r="F22" s="33">
        <v>6004</v>
      </c>
      <c r="G22" s="35">
        <v>44690</v>
      </c>
      <c r="H22" s="34">
        <v>6004</v>
      </c>
      <c r="I22" s="35"/>
      <c r="J22" s="34"/>
      <c r="K22" s="34">
        <v>6004</v>
      </c>
      <c r="L22" s="65">
        <f>_xlfn.IFNA(VLOOKUP(B22,'Principal Balance'!$A$2:B288,2,FALSE),"-")</f>
        <v>5105.01</v>
      </c>
      <c r="M22" s="34"/>
      <c r="N22" s="33">
        <v>5.5</v>
      </c>
      <c r="O22" s="33">
        <v>48</v>
      </c>
      <c r="P22" s="33">
        <v>641</v>
      </c>
      <c r="Q22" s="33">
        <v>12</v>
      </c>
      <c r="R22" s="33"/>
      <c r="S22" s="33"/>
      <c r="T22" s="33"/>
      <c r="U22" s="33" t="s">
        <v>71</v>
      </c>
      <c r="V22" s="33"/>
      <c r="W22" s="33"/>
      <c r="X22" s="33"/>
      <c r="Y22" s="33" t="s">
        <v>47</v>
      </c>
      <c r="Z22" s="33"/>
      <c r="AA22" s="33" t="s">
        <v>57</v>
      </c>
      <c r="AB22" s="33"/>
      <c r="AC22" s="2"/>
      <c r="AD22" s="2"/>
      <c r="AE22" s="2"/>
      <c r="AF22" s="2"/>
      <c r="AG22" s="2"/>
      <c r="AH22" s="2"/>
      <c r="AI22" s="2"/>
      <c r="AK22" s="2"/>
      <c r="AL22" s="2"/>
      <c r="AM22" s="2"/>
      <c r="AN22" s="2"/>
    </row>
    <row r="23" spans="1:40" ht="18.75" x14ac:dyDescent="0.3">
      <c r="A23" s="35">
        <v>44666</v>
      </c>
      <c r="B23" s="39">
        <v>810037</v>
      </c>
      <c r="C23" s="33" t="s">
        <v>63</v>
      </c>
      <c r="D23" s="35">
        <v>44694</v>
      </c>
      <c r="E23" s="33">
        <v>8966</v>
      </c>
      <c r="F23" s="33"/>
      <c r="G23" s="35"/>
      <c r="H23" s="34"/>
      <c r="I23" s="35"/>
      <c r="J23" s="34"/>
      <c r="K23" s="34"/>
      <c r="L23" s="65"/>
      <c r="M23" s="34"/>
      <c r="N23" s="33">
        <v>5</v>
      </c>
      <c r="O23" s="33">
        <v>60</v>
      </c>
      <c r="P23" s="33">
        <v>628</v>
      </c>
      <c r="Q23" s="33">
        <v>44</v>
      </c>
      <c r="R23" s="33"/>
      <c r="S23" s="33"/>
      <c r="T23" s="33"/>
      <c r="U23" s="33" t="s">
        <v>66</v>
      </c>
      <c r="V23" s="33"/>
      <c r="W23" s="33"/>
      <c r="X23" s="33"/>
      <c r="Y23" s="33" t="s">
        <v>72</v>
      </c>
      <c r="Z23" s="33"/>
      <c r="AA23" s="33" t="s">
        <v>69</v>
      </c>
      <c r="AB23" s="33"/>
      <c r="AC23" s="2"/>
      <c r="AD23" s="2"/>
      <c r="AE23" s="2"/>
      <c r="AF23" s="2"/>
      <c r="AG23" s="2"/>
      <c r="AH23" s="2"/>
      <c r="AI23" s="2"/>
      <c r="AK23" s="2"/>
      <c r="AL23" s="2"/>
      <c r="AM23" s="2"/>
      <c r="AN23" s="2"/>
    </row>
    <row r="24" spans="1:40" ht="18.75" x14ac:dyDescent="0.3">
      <c r="A24" s="35">
        <v>44672</v>
      </c>
      <c r="B24" s="39">
        <v>710202</v>
      </c>
      <c r="C24" s="33" t="s">
        <v>39</v>
      </c>
      <c r="D24" s="35">
        <v>44680</v>
      </c>
      <c r="E24" s="33">
        <v>4500</v>
      </c>
      <c r="F24" s="33">
        <v>4500</v>
      </c>
      <c r="G24" s="35">
        <v>44690</v>
      </c>
      <c r="H24" s="34">
        <v>4500</v>
      </c>
      <c r="I24" s="35"/>
      <c r="J24" s="34"/>
      <c r="K24" s="34">
        <v>4500</v>
      </c>
      <c r="L24" s="65">
        <f>_xlfn.IFNA(VLOOKUP(B24,'Principal Balance'!$A$2:B289,2,FALSE),"-")</f>
        <v>0</v>
      </c>
      <c r="M24" s="34"/>
      <c r="N24" s="33">
        <v>5.5</v>
      </c>
      <c r="O24" s="33">
        <v>36</v>
      </c>
      <c r="P24" s="33">
        <v>628</v>
      </c>
      <c r="Q24" s="33">
        <v>24</v>
      </c>
      <c r="R24" s="33"/>
      <c r="S24" s="33"/>
      <c r="T24" s="33"/>
      <c r="U24" s="33" t="s">
        <v>73</v>
      </c>
      <c r="V24" s="33"/>
      <c r="W24" s="33"/>
      <c r="X24" s="33"/>
      <c r="Y24" s="33" t="s">
        <v>72</v>
      </c>
      <c r="Z24" s="33"/>
      <c r="AA24" s="33" t="s">
        <v>74</v>
      </c>
      <c r="AB24" s="33"/>
      <c r="AC24" s="2"/>
      <c r="AD24" s="2"/>
      <c r="AE24" s="2"/>
      <c r="AF24" s="2"/>
      <c r="AG24" s="2"/>
      <c r="AH24" s="2"/>
      <c r="AI24" s="2"/>
      <c r="AK24" s="2"/>
      <c r="AL24" s="2"/>
      <c r="AM24" s="2"/>
      <c r="AN24" s="2"/>
    </row>
    <row r="25" spans="1:40" ht="18.75" x14ac:dyDescent="0.3">
      <c r="A25" s="35">
        <v>44673</v>
      </c>
      <c r="B25" s="39">
        <v>610048</v>
      </c>
      <c r="C25" s="33" t="s">
        <v>39</v>
      </c>
      <c r="D25" s="35">
        <v>44677</v>
      </c>
      <c r="E25" s="33">
        <v>6880</v>
      </c>
      <c r="F25" s="33">
        <v>6880</v>
      </c>
      <c r="G25" s="35">
        <v>44679</v>
      </c>
      <c r="H25" s="34">
        <v>6880</v>
      </c>
      <c r="I25" s="35"/>
      <c r="J25" s="34"/>
      <c r="K25" s="34">
        <v>6880</v>
      </c>
      <c r="L25" s="65">
        <f>_xlfn.IFNA(VLOOKUP(B25,'Principal Balance'!$A$2:B290,2,FALSE),"-")</f>
        <v>6620.4</v>
      </c>
      <c r="M25" s="34"/>
      <c r="N25" s="33">
        <v>5.5</v>
      </c>
      <c r="O25" s="33">
        <v>48</v>
      </c>
      <c r="P25" s="33" t="s">
        <v>75</v>
      </c>
      <c r="Q25" s="33">
        <v>33</v>
      </c>
      <c r="R25" s="33"/>
      <c r="S25" s="33"/>
      <c r="T25" s="33"/>
      <c r="U25" s="33" t="s">
        <v>40</v>
      </c>
      <c r="V25" s="33"/>
      <c r="W25" s="33"/>
      <c r="X25" s="33"/>
      <c r="Y25" s="33" t="s">
        <v>41</v>
      </c>
      <c r="Z25" s="33"/>
      <c r="AA25" s="33" t="s">
        <v>62</v>
      </c>
      <c r="AB25" s="33"/>
      <c r="AC25" s="2"/>
      <c r="AD25" s="2"/>
      <c r="AE25" s="2"/>
      <c r="AF25" s="2"/>
      <c r="AG25" s="2"/>
      <c r="AH25" s="2"/>
      <c r="AI25" s="2"/>
      <c r="AK25" s="2"/>
      <c r="AL25" s="2"/>
      <c r="AM25" s="2"/>
      <c r="AN25" s="2"/>
    </row>
    <row r="26" spans="1:40" ht="18.75" x14ac:dyDescent="0.3">
      <c r="A26" s="35">
        <v>44680</v>
      </c>
      <c r="B26" s="39">
        <v>710203</v>
      </c>
      <c r="C26" s="33" t="s">
        <v>39</v>
      </c>
      <c r="D26" s="35">
        <v>44690</v>
      </c>
      <c r="E26" s="33">
        <v>21837</v>
      </c>
      <c r="F26" s="33">
        <v>21837</v>
      </c>
      <c r="G26" s="35">
        <v>44705</v>
      </c>
      <c r="H26" s="34">
        <v>21837</v>
      </c>
      <c r="I26" s="35"/>
      <c r="J26" s="34"/>
      <c r="K26" s="34">
        <v>21837</v>
      </c>
      <c r="L26" s="65">
        <f>_xlfn.IFNA(VLOOKUP(B26,'Principal Balance'!$A$2:B291,2,FALSE),"-")</f>
        <v>20923.349999999999</v>
      </c>
      <c r="M26" s="34"/>
      <c r="N26" s="33">
        <v>5.5</v>
      </c>
      <c r="O26" s="33">
        <v>48</v>
      </c>
      <c r="P26" s="33" t="s">
        <v>76</v>
      </c>
      <c r="Q26" s="33">
        <v>27</v>
      </c>
      <c r="R26" s="33"/>
      <c r="S26" s="33"/>
      <c r="T26" s="33"/>
      <c r="U26" s="33" t="s">
        <v>73</v>
      </c>
      <c r="V26" s="33"/>
      <c r="W26" s="33"/>
      <c r="X26" s="33"/>
      <c r="Y26" s="33" t="s">
        <v>77</v>
      </c>
      <c r="Z26" s="33"/>
      <c r="AA26" s="33" t="s">
        <v>44</v>
      </c>
      <c r="AB26" s="33"/>
      <c r="AC26" s="2"/>
      <c r="AD26" s="2"/>
      <c r="AE26" s="2"/>
      <c r="AF26" s="2"/>
      <c r="AG26" s="2"/>
      <c r="AH26" s="2"/>
      <c r="AI26" s="2"/>
      <c r="AK26" s="2"/>
      <c r="AL26" s="2"/>
      <c r="AM26" s="2"/>
      <c r="AN26" s="2"/>
    </row>
    <row r="27" spans="1:40" ht="18.75" x14ac:dyDescent="0.3">
      <c r="A27" s="35">
        <v>44683</v>
      </c>
      <c r="B27" s="39">
        <v>610049</v>
      </c>
      <c r="C27" s="33" t="s">
        <v>39</v>
      </c>
      <c r="D27" s="35">
        <v>44708</v>
      </c>
      <c r="E27" s="33">
        <v>6880</v>
      </c>
      <c r="F27" s="33">
        <v>6880</v>
      </c>
      <c r="G27" s="35">
        <v>44708</v>
      </c>
      <c r="H27" s="34">
        <v>6880</v>
      </c>
      <c r="I27" s="35"/>
      <c r="J27" s="34"/>
      <c r="K27" s="34">
        <v>6880</v>
      </c>
      <c r="L27" s="65">
        <f>_xlfn.IFNA(VLOOKUP(B27,'Principal Balance'!$A$2:B292,2,FALSE),"-")</f>
        <v>5320</v>
      </c>
      <c r="M27" s="34"/>
      <c r="N27" s="33"/>
      <c r="O27" s="33"/>
      <c r="P27" s="33">
        <v>690</v>
      </c>
      <c r="Q27" s="33">
        <v>31</v>
      </c>
      <c r="R27" s="33"/>
      <c r="S27" s="33"/>
      <c r="T27" s="33"/>
      <c r="U27" s="33" t="s">
        <v>40</v>
      </c>
      <c r="V27" s="33"/>
      <c r="W27" s="33"/>
      <c r="X27" s="33"/>
      <c r="Y27" s="33" t="s">
        <v>41</v>
      </c>
      <c r="Z27" s="33"/>
      <c r="AA27" s="33" t="s">
        <v>69</v>
      </c>
      <c r="AB27" s="33"/>
      <c r="AC27" s="2"/>
      <c r="AD27" s="2"/>
      <c r="AE27" s="2"/>
      <c r="AF27" s="2"/>
      <c r="AG27" s="2"/>
      <c r="AH27" s="2"/>
      <c r="AI27" s="2"/>
      <c r="AK27" s="2"/>
      <c r="AL27" s="2"/>
      <c r="AM27" s="2"/>
      <c r="AN27" s="2"/>
    </row>
    <row r="28" spans="1:40" ht="18.75" x14ac:dyDescent="0.3">
      <c r="A28" s="35">
        <v>44684</v>
      </c>
      <c r="B28" s="39">
        <v>710204</v>
      </c>
      <c r="C28" s="33" t="s">
        <v>39</v>
      </c>
      <c r="D28" s="35">
        <v>44690</v>
      </c>
      <c r="E28" s="33">
        <v>2070</v>
      </c>
      <c r="F28" s="33">
        <v>2070</v>
      </c>
      <c r="G28" s="35">
        <v>44705</v>
      </c>
      <c r="H28" s="34">
        <v>2070</v>
      </c>
      <c r="I28" s="35"/>
      <c r="J28" s="34"/>
      <c r="K28" s="34">
        <v>2070</v>
      </c>
      <c r="L28" s="65">
        <f>_xlfn.IFNA(VLOOKUP(B28,'Principal Balance'!$A$2:B293,2,FALSE),"-")</f>
        <v>1903.34</v>
      </c>
      <c r="M28" s="34"/>
      <c r="N28" s="33">
        <v>5.5</v>
      </c>
      <c r="O28" s="33">
        <v>24</v>
      </c>
      <c r="P28" s="33">
        <v>747</v>
      </c>
      <c r="Q28" s="33">
        <v>35</v>
      </c>
      <c r="R28" s="33"/>
      <c r="S28" s="33"/>
      <c r="T28" s="33"/>
      <c r="U28" s="33" t="s">
        <v>78</v>
      </c>
      <c r="V28" s="33"/>
      <c r="W28" s="33"/>
      <c r="X28" s="33"/>
      <c r="Y28" s="33" t="s">
        <v>79</v>
      </c>
      <c r="Z28" s="33"/>
      <c r="AA28" s="33" t="s">
        <v>80</v>
      </c>
      <c r="AB28" s="33"/>
      <c r="AC28" s="2"/>
      <c r="AD28" s="2"/>
      <c r="AE28" s="2"/>
      <c r="AF28" s="2"/>
      <c r="AG28" s="2"/>
      <c r="AH28" s="2"/>
      <c r="AI28" s="2"/>
      <c r="AK28" s="2"/>
      <c r="AL28" s="2"/>
      <c r="AM28" s="2"/>
      <c r="AN28" s="2"/>
    </row>
    <row r="29" spans="1:40" ht="18.75" x14ac:dyDescent="0.3">
      <c r="A29" s="35">
        <v>44697</v>
      </c>
      <c r="B29" s="39">
        <v>710205</v>
      </c>
      <c r="C29" s="33" t="s">
        <v>39</v>
      </c>
      <c r="D29" s="35">
        <v>44701</v>
      </c>
      <c r="E29" s="33">
        <v>6000</v>
      </c>
      <c r="F29" s="33">
        <v>6000</v>
      </c>
      <c r="G29" s="35">
        <v>44712</v>
      </c>
      <c r="H29" s="34">
        <v>6000</v>
      </c>
      <c r="I29" s="35"/>
      <c r="J29" s="34"/>
      <c r="K29" s="34">
        <v>6000</v>
      </c>
      <c r="L29" s="65">
        <f>_xlfn.IFNA(VLOOKUP(B29,'Principal Balance'!$A$2:B294,2,FALSE),"-")</f>
        <v>5886.16</v>
      </c>
      <c r="M29" s="34"/>
      <c r="N29" s="33">
        <v>5.5</v>
      </c>
      <c r="O29" s="33">
        <v>48</v>
      </c>
      <c r="P29" s="33">
        <v>640</v>
      </c>
      <c r="Q29" s="33">
        <v>35</v>
      </c>
      <c r="R29" s="33"/>
      <c r="S29" s="33"/>
      <c r="T29" s="33"/>
      <c r="U29" s="33" t="s">
        <v>81</v>
      </c>
      <c r="V29" s="33"/>
      <c r="W29" s="33"/>
      <c r="X29" s="33"/>
      <c r="Y29" s="33" t="s">
        <v>79</v>
      </c>
      <c r="Z29" s="33"/>
      <c r="AA29" s="33" t="s">
        <v>82</v>
      </c>
      <c r="AB29" s="33"/>
      <c r="AC29" s="2"/>
      <c r="AD29" s="2"/>
      <c r="AE29" s="2"/>
      <c r="AF29" s="2"/>
      <c r="AG29" s="2"/>
      <c r="AH29" s="2"/>
      <c r="AI29" s="2"/>
      <c r="AK29" s="2"/>
      <c r="AL29" s="2"/>
      <c r="AM29" s="2"/>
      <c r="AN29" s="2"/>
    </row>
    <row r="30" spans="1:40" ht="18.75" x14ac:dyDescent="0.3">
      <c r="A30" s="35">
        <v>44699</v>
      </c>
      <c r="B30" s="39">
        <v>810036</v>
      </c>
      <c r="C30" s="33" t="s">
        <v>63</v>
      </c>
      <c r="D30" s="35">
        <v>44727</v>
      </c>
      <c r="E30" s="33">
        <v>17088</v>
      </c>
      <c r="F30" s="33"/>
      <c r="G30" s="35"/>
      <c r="H30" s="34"/>
      <c r="I30" s="35"/>
      <c r="J30" s="34"/>
      <c r="K30" s="34"/>
      <c r="L30" s="65" t="str">
        <f>_xlfn.IFNA(VLOOKUP(B30,'Principal Balance'!$A$2:B295,2,FALSE),"-")</f>
        <v>-</v>
      </c>
      <c r="M30" s="34"/>
      <c r="N30" s="33">
        <v>5</v>
      </c>
      <c r="O30" s="33">
        <v>60</v>
      </c>
      <c r="P30" s="33" t="s">
        <v>83</v>
      </c>
      <c r="Q30" s="33">
        <v>25</v>
      </c>
      <c r="R30" s="33"/>
      <c r="S30" s="33"/>
      <c r="T30" s="33"/>
      <c r="U30" s="33" t="s">
        <v>66</v>
      </c>
      <c r="V30" s="33"/>
      <c r="W30" s="33"/>
      <c r="X30" s="33"/>
      <c r="Y30" s="33" t="s">
        <v>84</v>
      </c>
      <c r="Z30" s="33"/>
      <c r="AA30" s="33" t="s">
        <v>85</v>
      </c>
      <c r="AB30" s="33"/>
      <c r="AC30" s="2"/>
      <c r="AD30" s="2"/>
      <c r="AE30" s="2"/>
      <c r="AF30" s="2"/>
      <c r="AG30" s="2"/>
      <c r="AH30" s="2"/>
      <c r="AI30" s="2"/>
      <c r="AK30" s="2"/>
      <c r="AL30" s="2"/>
      <c r="AM30" s="2"/>
      <c r="AN30" s="2"/>
    </row>
    <row r="31" spans="1:40" ht="18.75" x14ac:dyDescent="0.3">
      <c r="A31" s="35">
        <v>44705</v>
      </c>
      <c r="B31" s="39">
        <v>710206</v>
      </c>
      <c r="C31" s="33" t="s">
        <v>39</v>
      </c>
      <c r="D31" s="35">
        <v>44708</v>
      </c>
      <c r="E31" s="33">
        <v>2880</v>
      </c>
      <c r="F31" s="33">
        <v>2880</v>
      </c>
      <c r="G31" s="35">
        <v>44718</v>
      </c>
      <c r="H31" s="34">
        <v>2880</v>
      </c>
      <c r="I31" s="35"/>
      <c r="J31" s="34"/>
      <c r="K31" s="34">
        <v>2880</v>
      </c>
      <c r="L31" s="65">
        <f>_xlfn.IFNA(VLOOKUP(B31,'Principal Balance'!$A$2:B296,2,FALSE),"-")</f>
        <v>2880</v>
      </c>
      <c r="M31" s="34"/>
      <c r="N31" s="33">
        <v>5.5</v>
      </c>
      <c r="O31" s="33">
        <v>48</v>
      </c>
      <c r="P31" s="33">
        <v>593</v>
      </c>
      <c r="Q31" s="33">
        <v>33</v>
      </c>
      <c r="R31" s="33"/>
      <c r="S31" s="33"/>
      <c r="T31" s="33"/>
      <c r="U31" s="33" t="s">
        <v>53</v>
      </c>
      <c r="V31" s="33"/>
      <c r="W31" s="33"/>
      <c r="X31" s="33"/>
      <c r="Y31" s="33" t="s">
        <v>79</v>
      </c>
      <c r="Z31" s="33"/>
      <c r="AA31" s="33" t="s">
        <v>74</v>
      </c>
      <c r="AB31" s="33"/>
      <c r="AC31" s="2"/>
      <c r="AD31" s="2"/>
      <c r="AE31" s="2"/>
      <c r="AF31" s="2"/>
      <c r="AG31" s="2"/>
      <c r="AH31" s="2"/>
      <c r="AI31" s="2"/>
      <c r="AK31" s="2"/>
      <c r="AL31" s="2"/>
      <c r="AM31" s="2"/>
      <c r="AN31" s="2"/>
    </row>
    <row r="32" spans="1:40" ht="18.75" x14ac:dyDescent="0.3">
      <c r="A32" s="35">
        <v>44707</v>
      </c>
      <c r="B32" s="39">
        <v>710207</v>
      </c>
      <c r="C32" s="33" t="s">
        <v>45</v>
      </c>
      <c r="D32" s="35">
        <v>44706</v>
      </c>
      <c r="E32" s="33">
        <v>2000</v>
      </c>
      <c r="F32" s="33">
        <v>2000</v>
      </c>
      <c r="G32" s="35">
        <v>44709</v>
      </c>
      <c r="H32" s="34">
        <v>2000</v>
      </c>
      <c r="I32" s="35"/>
      <c r="J32" s="34"/>
      <c r="K32" s="34">
        <v>2000</v>
      </c>
      <c r="L32" s="65">
        <f>_xlfn.IFNA(VLOOKUP(B32,'Principal Balance'!$A$2:B297,2,FALSE),"-")</f>
        <v>5967.72</v>
      </c>
      <c r="M32" s="34"/>
      <c r="N32" s="33">
        <v>5.5</v>
      </c>
      <c r="O32" s="33">
        <v>36</v>
      </c>
      <c r="P32" s="33">
        <v>628</v>
      </c>
      <c r="Q32" s="33">
        <v>24</v>
      </c>
      <c r="R32" s="33"/>
      <c r="S32" s="33"/>
      <c r="T32" s="33"/>
      <c r="U32" s="33" t="s">
        <v>86</v>
      </c>
      <c r="V32" s="33"/>
      <c r="W32" s="33"/>
      <c r="X32" s="33"/>
      <c r="Y32" s="33" t="s">
        <v>47</v>
      </c>
      <c r="Z32" s="33"/>
      <c r="AA32" s="33" t="s">
        <v>74</v>
      </c>
      <c r="AB32" s="33"/>
      <c r="AC32" s="2"/>
      <c r="AD32" s="2"/>
      <c r="AE32" s="2"/>
      <c r="AF32" s="2"/>
      <c r="AG32" s="2"/>
      <c r="AH32" s="2"/>
      <c r="AI32" s="2"/>
      <c r="AK32" s="2"/>
      <c r="AL32" s="2"/>
      <c r="AM32" s="2"/>
      <c r="AN32" s="2"/>
    </row>
    <row r="33" spans="1:40" ht="18.75" x14ac:dyDescent="0.3">
      <c r="A33" s="35">
        <v>44707</v>
      </c>
      <c r="B33" s="39">
        <v>710208</v>
      </c>
      <c r="C33" s="33" t="s">
        <v>39</v>
      </c>
      <c r="D33" s="35">
        <v>44712</v>
      </c>
      <c r="E33" s="33">
        <v>9450</v>
      </c>
      <c r="F33" s="33">
        <v>9450</v>
      </c>
      <c r="G33" s="35">
        <v>44712</v>
      </c>
      <c r="H33" s="34">
        <v>9450</v>
      </c>
      <c r="I33" s="35"/>
      <c r="J33" s="34"/>
      <c r="K33" s="34">
        <v>9450</v>
      </c>
      <c r="L33" s="65">
        <f>_xlfn.IFNA(VLOOKUP(B33,'Principal Balance'!$A$2:B295,2,FALSE),"-")</f>
        <v>9090.2000000000007</v>
      </c>
      <c r="M33" s="34"/>
      <c r="N33" s="33">
        <v>5.5</v>
      </c>
      <c r="O33" s="33">
        <v>60</v>
      </c>
      <c r="P33" s="33" t="s">
        <v>87</v>
      </c>
      <c r="Q33" s="33">
        <v>66</v>
      </c>
      <c r="R33" s="33"/>
      <c r="S33" s="33"/>
      <c r="T33" s="33"/>
      <c r="U33" s="33" t="s">
        <v>73</v>
      </c>
      <c r="V33" s="33"/>
      <c r="W33" s="33"/>
      <c r="X33" s="33"/>
      <c r="Y33" s="33" t="s">
        <v>72</v>
      </c>
      <c r="Z33" s="33"/>
      <c r="AA33" s="33" t="s">
        <v>88</v>
      </c>
      <c r="AB33" s="33"/>
      <c r="AC33" s="2"/>
      <c r="AD33" s="2"/>
      <c r="AE33" s="2"/>
      <c r="AF33" s="2"/>
      <c r="AG33" s="2"/>
      <c r="AH33" s="2"/>
      <c r="AI33" s="2"/>
      <c r="AK33" s="2"/>
      <c r="AL33" s="2"/>
      <c r="AM33" s="2"/>
      <c r="AN33" s="2"/>
    </row>
    <row r="34" spans="1:40" ht="18.75" x14ac:dyDescent="0.3">
      <c r="A34" s="35">
        <v>44713</v>
      </c>
      <c r="B34" s="39">
        <v>710209</v>
      </c>
      <c r="C34" s="33" t="s">
        <v>39</v>
      </c>
      <c r="D34" s="35">
        <v>44755</v>
      </c>
      <c r="E34" s="33">
        <v>17000</v>
      </c>
      <c r="F34" s="33">
        <v>12100</v>
      </c>
      <c r="G34" s="35">
        <v>44760</v>
      </c>
      <c r="H34" s="34">
        <v>11435</v>
      </c>
      <c r="I34" s="35"/>
      <c r="J34" s="34"/>
      <c r="K34" s="34">
        <v>11435</v>
      </c>
      <c r="L34" s="65">
        <f>_xlfn.IFNA(VLOOKUP(B34,'Principal Balance'!$A$2:B296,2,FALSE),"-")</f>
        <v>11435</v>
      </c>
      <c r="M34" s="34"/>
      <c r="N34" s="33">
        <v>5.5</v>
      </c>
      <c r="O34" s="33">
        <v>60</v>
      </c>
      <c r="P34" s="33">
        <v>664</v>
      </c>
      <c r="Q34" s="33">
        <v>36</v>
      </c>
      <c r="R34" s="33"/>
      <c r="S34" s="33"/>
      <c r="T34" s="33"/>
      <c r="U34" s="33" t="s">
        <v>66</v>
      </c>
      <c r="V34" s="33"/>
      <c r="W34" s="33"/>
      <c r="X34" s="33"/>
      <c r="Y34" s="33" t="s">
        <v>79</v>
      </c>
      <c r="Z34" s="33"/>
      <c r="AA34" s="33" t="s">
        <v>516</v>
      </c>
      <c r="AB34" s="33"/>
      <c r="AC34" s="2"/>
      <c r="AD34" s="2"/>
      <c r="AE34" s="2"/>
      <c r="AF34" s="2"/>
      <c r="AG34" s="2"/>
      <c r="AH34" s="2"/>
      <c r="AI34" s="2"/>
      <c r="AK34" s="2"/>
      <c r="AL34" s="2"/>
      <c r="AM34" s="2"/>
      <c r="AN34" s="2"/>
    </row>
    <row r="35" spans="1:40" ht="18.75" x14ac:dyDescent="0.3">
      <c r="A35" s="35">
        <v>44713</v>
      </c>
      <c r="B35" s="39">
        <v>810038</v>
      </c>
      <c r="C35" s="33" t="s">
        <v>63</v>
      </c>
      <c r="D35" s="35">
        <v>44754</v>
      </c>
      <c r="E35" s="33">
        <v>22500</v>
      </c>
      <c r="F35" s="33">
        <v>0</v>
      </c>
      <c r="G35" s="35"/>
      <c r="H35" s="34"/>
      <c r="I35" s="35"/>
      <c r="J35" s="34"/>
      <c r="K35" s="34"/>
      <c r="L35" s="65" t="str">
        <f>_xlfn.IFNA(VLOOKUP(B35,'Principal Balance'!$A$2:B297,2,FALSE),"-")</f>
        <v>-</v>
      </c>
      <c r="M35" s="34"/>
      <c r="N35" s="33">
        <v>5</v>
      </c>
      <c r="O35" s="33">
        <v>72</v>
      </c>
      <c r="P35" s="33" t="s">
        <v>49</v>
      </c>
      <c r="Q35" s="33">
        <v>34</v>
      </c>
      <c r="R35" s="33"/>
      <c r="S35" s="33"/>
      <c r="T35" s="33"/>
      <c r="U35" s="33" t="s">
        <v>86</v>
      </c>
      <c r="V35" s="33"/>
      <c r="W35" s="33"/>
      <c r="X35" s="33"/>
      <c r="Y35" s="33" t="s">
        <v>84</v>
      </c>
      <c r="Z35" s="33"/>
      <c r="AA35" s="33" t="s">
        <v>85</v>
      </c>
      <c r="AB35" s="33"/>
      <c r="AC35" s="2"/>
      <c r="AD35" s="2"/>
      <c r="AE35" s="2"/>
      <c r="AF35" s="2"/>
      <c r="AG35" s="2"/>
      <c r="AH35" s="2"/>
      <c r="AI35" s="2"/>
      <c r="AK35" s="2"/>
      <c r="AL35" s="2"/>
      <c r="AM35" s="2"/>
      <c r="AN35" s="2"/>
    </row>
    <row r="36" spans="1:40" ht="18.75" x14ac:dyDescent="0.3">
      <c r="A36" s="35">
        <v>44743</v>
      </c>
      <c r="B36" s="39">
        <v>710215</v>
      </c>
      <c r="C36" s="33" t="s">
        <v>39</v>
      </c>
      <c r="D36" s="35">
        <v>44781</v>
      </c>
      <c r="E36" s="33">
        <v>2195</v>
      </c>
      <c r="F36" s="33">
        <v>2370</v>
      </c>
      <c r="G36" s="35"/>
      <c r="H36" s="34"/>
      <c r="I36" s="35"/>
      <c r="J36" s="34"/>
      <c r="K36" s="34"/>
      <c r="L36" s="65">
        <f>_xlfn.IFNA(VLOOKUP(B36,'Principal Balance'!$A$2:B298,2,FALSE),"-")</f>
        <v>0</v>
      </c>
      <c r="M36" s="34"/>
      <c r="N36" s="33">
        <v>5.5</v>
      </c>
      <c r="O36" s="33">
        <v>24</v>
      </c>
      <c r="P36" s="33">
        <v>629</v>
      </c>
      <c r="Q36" s="33">
        <v>44</v>
      </c>
      <c r="R36" s="33"/>
      <c r="S36" s="33"/>
      <c r="T36" s="33"/>
      <c r="U36" s="33" t="s">
        <v>222</v>
      </c>
      <c r="V36" s="33"/>
      <c r="W36" s="33"/>
      <c r="X36" s="33"/>
      <c r="Y36" s="33" t="s">
        <v>255</v>
      </c>
      <c r="Z36" s="33"/>
      <c r="AA36" s="33" t="s">
        <v>155</v>
      </c>
      <c r="AB36" s="33"/>
      <c r="AC36" s="2"/>
      <c r="AD36" s="2"/>
      <c r="AE36" s="2"/>
      <c r="AF36" s="2"/>
      <c r="AG36" s="2"/>
      <c r="AH36" s="2"/>
      <c r="AI36" s="2"/>
      <c r="AK36" s="2"/>
      <c r="AL36" s="2"/>
      <c r="AM36" s="2"/>
      <c r="AN36" s="2"/>
    </row>
    <row r="37" spans="1:40" ht="18.75" x14ac:dyDescent="0.3">
      <c r="A37" s="35">
        <v>44757</v>
      </c>
      <c r="B37" s="39">
        <v>910005</v>
      </c>
      <c r="C37" s="33" t="s">
        <v>517</v>
      </c>
      <c r="D37" s="35">
        <v>44774</v>
      </c>
      <c r="E37" s="33">
        <v>0</v>
      </c>
      <c r="F37" s="33">
        <v>0</v>
      </c>
      <c r="G37" s="35"/>
      <c r="H37" s="34"/>
      <c r="I37" s="35"/>
      <c r="J37" s="34"/>
      <c r="K37" s="34"/>
      <c r="L37" s="65">
        <f>_xlfn.IFNA(VLOOKUP(B37,'Principal Balance'!$A$2:B350,2,FALSE),"-")</f>
        <v>3953.98</v>
      </c>
      <c r="M37" s="34"/>
      <c r="N37" s="33">
        <v>5.25</v>
      </c>
      <c r="O37" s="33">
        <v>36</v>
      </c>
      <c r="P37" s="33" t="s">
        <v>49</v>
      </c>
      <c r="Q37" s="33" t="s">
        <v>49</v>
      </c>
      <c r="R37" s="33"/>
      <c r="S37" s="33"/>
      <c r="T37" s="33"/>
      <c r="U37" s="33" t="s">
        <v>518</v>
      </c>
      <c r="V37" s="33"/>
      <c r="W37" s="33"/>
      <c r="X37" s="33"/>
      <c r="Y37" s="33" t="s">
        <v>47</v>
      </c>
      <c r="Z37" s="33"/>
      <c r="AA37" s="33" t="s">
        <v>85</v>
      </c>
      <c r="AB37" s="33"/>
      <c r="AC37" s="2"/>
      <c r="AD37" s="2"/>
      <c r="AE37" s="2"/>
      <c r="AF37" s="2"/>
      <c r="AG37" s="2"/>
      <c r="AH37" s="2"/>
      <c r="AI37" s="2"/>
      <c r="AK37" s="2"/>
      <c r="AL37" s="2"/>
      <c r="AM37" s="2"/>
      <c r="AN37" s="2"/>
    </row>
    <row r="38" spans="1:40" ht="18.75" x14ac:dyDescent="0.3">
      <c r="A38" s="35">
        <v>44763</v>
      </c>
      <c r="B38" s="39">
        <v>710210</v>
      </c>
      <c r="C38" s="33" t="s">
        <v>39</v>
      </c>
      <c r="D38" s="35">
        <v>44771</v>
      </c>
      <c r="E38" s="33">
        <v>8000</v>
      </c>
      <c r="F38" s="33">
        <v>8000</v>
      </c>
      <c r="G38" s="35">
        <v>44781</v>
      </c>
      <c r="H38" s="34">
        <v>8000</v>
      </c>
      <c r="I38" s="35"/>
      <c r="J38" s="34"/>
      <c r="K38" s="34">
        <v>8000</v>
      </c>
      <c r="L38" s="65">
        <f>_xlfn.IFNA(VLOOKUP(B38,'Principal Balance'!$A$2:B300,2,FALSE),"-")</f>
        <v>8000</v>
      </c>
      <c r="M38" s="34"/>
      <c r="N38" s="33">
        <v>5.5</v>
      </c>
      <c r="O38" s="33">
        <v>48</v>
      </c>
      <c r="P38" s="33">
        <v>781</v>
      </c>
      <c r="Q38" s="33">
        <v>41</v>
      </c>
      <c r="R38" s="33"/>
      <c r="S38" s="33"/>
      <c r="T38" s="33"/>
      <c r="U38" s="33" t="s">
        <v>53</v>
      </c>
      <c r="V38" s="33"/>
      <c r="W38" s="33"/>
      <c r="X38" s="33"/>
      <c r="Y38" s="33" t="s">
        <v>79</v>
      </c>
      <c r="Z38" s="33"/>
      <c r="AA38" s="33" t="s">
        <v>51</v>
      </c>
      <c r="AB38" s="33"/>
      <c r="AC38" s="2"/>
      <c r="AD38" s="2"/>
      <c r="AE38" s="2"/>
      <c r="AF38" s="2"/>
      <c r="AG38" s="2"/>
      <c r="AH38" s="2"/>
      <c r="AI38" s="2"/>
      <c r="AK38" s="2"/>
      <c r="AL38" s="2"/>
      <c r="AM38" s="2"/>
      <c r="AN38" s="2"/>
    </row>
    <row r="39" spans="1:40" ht="18.75" x14ac:dyDescent="0.3">
      <c r="A39" s="35">
        <v>44774</v>
      </c>
      <c r="B39" s="39">
        <v>710211</v>
      </c>
      <c r="C39" s="33" t="s">
        <v>39</v>
      </c>
      <c r="D39" s="35">
        <v>44781</v>
      </c>
      <c r="E39" s="33">
        <v>3760</v>
      </c>
      <c r="F39" s="33">
        <v>3760</v>
      </c>
      <c r="G39" s="35">
        <v>44781</v>
      </c>
      <c r="H39" s="34">
        <v>3760</v>
      </c>
      <c r="I39" s="35"/>
      <c r="J39" s="34"/>
      <c r="K39" s="34">
        <v>3760</v>
      </c>
      <c r="L39" s="65">
        <f>_xlfn.IFNA(VLOOKUP(B39,'Principal Balance'!$A$2:B301,2,FALSE),"-")</f>
        <v>3760</v>
      </c>
      <c r="M39" s="34"/>
      <c r="N39" s="33">
        <v>5.5</v>
      </c>
      <c r="O39" s="33">
        <v>24</v>
      </c>
      <c r="P39" s="33">
        <v>800</v>
      </c>
      <c r="Q39" s="33">
        <v>18</v>
      </c>
      <c r="R39" s="33"/>
      <c r="S39" s="33"/>
      <c r="T39" s="33"/>
      <c r="U39" s="33" t="s">
        <v>53</v>
      </c>
      <c r="V39" s="33"/>
      <c r="W39" s="33"/>
      <c r="X39" s="33"/>
      <c r="Y39" s="33" t="s">
        <v>41</v>
      </c>
      <c r="Z39" s="33"/>
      <c r="AA39" s="33" t="s">
        <v>69</v>
      </c>
      <c r="AB39" s="33"/>
      <c r="AC39" s="2"/>
      <c r="AD39" s="2"/>
      <c r="AE39" s="2"/>
      <c r="AF39" s="2"/>
      <c r="AG39" s="2"/>
      <c r="AH39" s="2"/>
      <c r="AI39" s="2"/>
      <c r="AK39" s="2"/>
      <c r="AL39" s="2"/>
      <c r="AM39" s="2"/>
      <c r="AN39" s="2"/>
    </row>
    <row r="40" spans="1:40" ht="18.75" x14ac:dyDescent="0.3">
      <c r="A40" s="35">
        <v>44775</v>
      </c>
      <c r="B40" s="39">
        <v>710212</v>
      </c>
      <c r="C40" s="33" t="s">
        <v>39</v>
      </c>
      <c r="D40" s="35">
        <v>44775</v>
      </c>
      <c r="E40" s="33">
        <v>6880</v>
      </c>
      <c r="F40" s="33">
        <v>6880</v>
      </c>
      <c r="G40" s="35">
        <v>44775</v>
      </c>
      <c r="H40" s="34">
        <v>6880</v>
      </c>
      <c r="I40" s="35"/>
      <c r="J40" s="34"/>
      <c r="K40" s="34">
        <v>6880</v>
      </c>
      <c r="L40" s="65">
        <f>_xlfn.IFNA(VLOOKUP(B40,'Principal Balance'!$A$2:B302,2,FALSE),"-")</f>
        <v>6880</v>
      </c>
      <c r="M40" s="34"/>
      <c r="N40" s="33">
        <v>5.5</v>
      </c>
      <c r="O40" s="33">
        <v>48</v>
      </c>
      <c r="P40" s="33">
        <v>751</v>
      </c>
      <c r="Q40" s="33">
        <v>26</v>
      </c>
      <c r="R40" s="33"/>
      <c r="S40" s="33"/>
      <c r="T40" s="33"/>
      <c r="U40" s="33" t="s">
        <v>53</v>
      </c>
      <c r="V40" s="33"/>
      <c r="W40" s="33"/>
      <c r="X40" s="33"/>
      <c r="Y40" s="33" t="s">
        <v>41</v>
      </c>
      <c r="Z40" s="33"/>
      <c r="AA40" s="33" t="s">
        <v>69</v>
      </c>
      <c r="AB40" s="33"/>
      <c r="AC40" s="2"/>
      <c r="AD40" s="2"/>
      <c r="AE40" s="2"/>
      <c r="AF40" s="2"/>
      <c r="AG40" s="2"/>
      <c r="AH40" s="2"/>
      <c r="AI40" s="2"/>
      <c r="AK40" s="2"/>
      <c r="AL40" s="2"/>
      <c r="AM40" s="2"/>
      <c r="AN40" s="2"/>
    </row>
    <row r="41" spans="1:40" ht="18.75" x14ac:dyDescent="0.3">
      <c r="A41" s="35">
        <v>44777</v>
      </c>
      <c r="B41" s="39">
        <v>710213</v>
      </c>
      <c r="C41" s="33" t="s">
        <v>39</v>
      </c>
      <c r="D41" s="35">
        <v>44777</v>
      </c>
      <c r="E41" s="33">
        <v>3760</v>
      </c>
      <c r="F41" s="33">
        <v>3760</v>
      </c>
      <c r="G41" s="35">
        <v>44777</v>
      </c>
      <c r="H41" s="34">
        <v>3760</v>
      </c>
      <c r="I41" s="35"/>
      <c r="J41" s="34"/>
      <c r="K41" s="34">
        <v>3760</v>
      </c>
      <c r="L41" s="65">
        <f>_xlfn.IFNA(VLOOKUP(B41,'Principal Balance'!$A$2:B303,2,FALSE),"-")</f>
        <v>3760</v>
      </c>
      <c r="M41" s="34"/>
      <c r="N41" s="33">
        <v>5.5</v>
      </c>
      <c r="O41" s="33">
        <v>24</v>
      </c>
      <c r="P41" s="33">
        <v>705</v>
      </c>
      <c r="Q41" s="33">
        <v>35</v>
      </c>
      <c r="R41" s="33"/>
      <c r="S41" s="33"/>
      <c r="T41" s="33"/>
      <c r="U41" s="33" t="s">
        <v>53</v>
      </c>
      <c r="V41" s="33"/>
      <c r="W41" s="33"/>
      <c r="X41" s="33"/>
      <c r="Y41" s="33" t="s">
        <v>41</v>
      </c>
      <c r="Z41" s="33"/>
      <c r="AA41" s="33" t="s">
        <v>69</v>
      </c>
      <c r="AB41" s="33"/>
      <c r="AC41" s="2"/>
      <c r="AD41" s="2"/>
      <c r="AE41" s="2"/>
      <c r="AF41" s="2"/>
      <c r="AG41" s="2"/>
      <c r="AH41" s="2"/>
      <c r="AI41" s="2"/>
      <c r="AK41" s="2"/>
      <c r="AL41" s="2"/>
      <c r="AM41" s="2"/>
      <c r="AN41" s="2"/>
    </row>
    <row r="42" spans="1:40" ht="18.75" x14ac:dyDescent="0.3">
      <c r="A42" s="35">
        <v>44781</v>
      </c>
      <c r="B42" s="39">
        <v>710214</v>
      </c>
      <c r="C42" s="33" t="s">
        <v>39</v>
      </c>
      <c r="D42" s="35"/>
      <c r="E42" s="33">
        <v>2810</v>
      </c>
      <c r="F42" s="33"/>
      <c r="G42" s="35"/>
      <c r="H42" s="34"/>
      <c r="I42" s="35"/>
      <c r="J42" s="34"/>
      <c r="K42" s="34"/>
      <c r="L42" s="65">
        <f>_xlfn.IFNA(VLOOKUP(B42,'Principal Balance'!$A$2:B304,2,FALSE),"-")</f>
        <v>0</v>
      </c>
      <c r="M42" s="34"/>
      <c r="N42" s="33">
        <v>5.5</v>
      </c>
      <c r="O42" s="33">
        <v>24</v>
      </c>
      <c r="P42" s="33">
        <v>779</v>
      </c>
      <c r="Q42" s="33">
        <v>22</v>
      </c>
      <c r="R42" s="33"/>
      <c r="S42" s="33"/>
      <c r="T42" s="33"/>
      <c r="U42" s="33" t="s">
        <v>53</v>
      </c>
      <c r="V42" s="33"/>
      <c r="W42" s="33"/>
      <c r="X42" s="33"/>
      <c r="Y42" s="33" t="s">
        <v>41</v>
      </c>
      <c r="Z42" s="33"/>
      <c r="AA42" s="33" t="s">
        <v>115</v>
      </c>
      <c r="AB42" s="33"/>
      <c r="AC42" s="2"/>
      <c r="AD42" s="2"/>
      <c r="AE42" s="2"/>
      <c r="AF42" s="2"/>
      <c r="AG42" s="2"/>
      <c r="AH42" s="2"/>
      <c r="AI42" s="2"/>
      <c r="AK42" s="2"/>
      <c r="AL42" s="2"/>
      <c r="AM42" s="2"/>
      <c r="AN42" s="2"/>
    </row>
    <row r="43" spans="1:40" ht="18.75" x14ac:dyDescent="0.3">
      <c r="A43" s="35"/>
      <c r="B43" s="39"/>
      <c r="C43" s="33"/>
      <c r="D43" s="35"/>
      <c r="E43" s="33"/>
      <c r="F43" s="33"/>
      <c r="G43" s="35"/>
      <c r="H43" s="34"/>
      <c r="I43" s="35"/>
      <c r="J43" s="34"/>
      <c r="K43" s="34"/>
      <c r="L43" s="65"/>
      <c r="M43" s="34"/>
      <c r="N43" s="33"/>
      <c r="O43" s="33"/>
      <c r="P43" s="33"/>
      <c r="Q43" s="33"/>
      <c r="R43" s="33"/>
      <c r="S43" s="33"/>
      <c r="T43" s="33"/>
      <c r="U43" s="33"/>
      <c r="V43" s="33"/>
      <c r="W43" s="33"/>
      <c r="X43" s="33"/>
      <c r="Y43" s="33"/>
      <c r="Z43" s="33"/>
      <c r="AA43" s="33"/>
      <c r="AB43" s="33"/>
      <c r="AC43" s="2"/>
      <c r="AD43" s="2"/>
      <c r="AE43" s="2"/>
      <c r="AF43" s="2"/>
      <c r="AG43" s="2"/>
      <c r="AH43" s="2"/>
      <c r="AI43" s="2"/>
      <c r="AK43" s="2"/>
      <c r="AL43" s="2"/>
      <c r="AM43" s="2"/>
      <c r="AN43" s="2"/>
    </row>
    <row r="44" spans="1:40" ht="18.75" x14ac:dyDescent="0.3">
      <c r="A44" s="33"/>
      <c r="B44" s="33"/>
      <c r="C44" s="33"/>
      <c r="D44" s="33"/>
      <c r="E44" s="40">
        <f>SUM(E9:E42)</f>
        <v>226941</v>
      </c>
      <c r="F44" s="40">
        <f>SUM(F9:F41)</f>
        <v>145722</v>
      </c>
      <c r="G44" s="33"/>
      <c r="H44" s="33"/>
      <c r="I44" s="33"/>
      <c r="J44" s="33"/>
      <c r="K44" s="34">
        <f>SUM(K9:K42)</f>
        <v>140596</v>
      </c>
      <c r="L44" s="65">
        <f>SUM(L9:L42)</f>
        <v>136051.15</v>
      </c>
      <c r="M44" s="33"/>
      <c r="N44" s="33"/>
      <c r="O44" s="33"/>
      <c r="P44" s="33"/>
      <c r="Q44" s="33"/>
      <c r="R44" s="33"/>
      <c r="S44" s="33"/>
      <c r="T44" s="33"/>
      <c r="U44" s="33"/>
      <c r="V44" s="33"/>
      <c r="W44" s="33"/>
      <c r="X44" s="33"/>
      <c r="Y44" s="33"/>
      <c r="Z44" s="33"/>
      <c r="AA44" s="33"/>
      <c r="AB44" s="33"/>
      <c r="AC44" s="2"/>
      <c r="AD44" s="2"/>
      <c r="AE44" s="2"/>
      <c r="AF44" s="2"/>
      <c r="AG44" s="2"/>
      <c r="AH44" s="2"/>
      <c r="AI44" s="2"/>
      <c r="AK44" s="2"/>
      <c r="AL44" s="2"/>
      <c r="AM44" s="2"/>
      <c r="AN44" s="2"/>
    </row>
    <row r="45" spans="1:40" ht="18.75" x14ac:dyDescent="0.3">
      <c r="A45" s="33"/>
      <c r="B45" s="33"/>
      <c r="C45" s="33"/>
      <c r="D45" s="33" t="s">
        <v>63</v>
      </c>
      <c r="E45" s="40">
        <f>25000+8966+17088+22500</f>
        <v>73554</v>
      </c>
      <c r="F45" s="40"/>
      <c r="G45" s="33"/>
      <c r="H45" s="33"/>
      <c r="I45" s="33"/>
      <c r="J45" s="33"/>
      <c r="K45" s="34"/>
      <c r="L45" s="65"/>
      <c r="M45" s="33"/>
      <c r="N45" s="33"/>
      <c r="O45" s="33"/>
      <c r="P45" s="33"/>
      <c r="Q45" s="33"/>
      <c r="R45" s="33"/>
      <c r="S45" s="33"/>
      <c r="T45" s="33"/>
      <c r="U45" s="33"/>
      <c r="V45" s="33"/>
      <c r="W45" s="33"/>
      <c r="X45" s="33"/>
      <c r="Y45" s="33"/>
      <c r="Z45" s="33"/>
      <c r="AA45" s="33"/>
      <c r="AB45" s="33"/>
      <c r="AC45" s="2"/>
      <c r="AD45" s="2"/>
      <c r="AE45" s="2"/>
      <c r="AF45" s="2"/>
      <c r="AG45" s="2"/>
      <c r="AH45" s="2"/>
      <c r="AI45" s="2"/>
      <c r="AK45" s="2"/>
      <c r="AL45" s="2"/>
      <c r="AM45" s="2"/>
      <c r="AN45" s="2"/>
    </row>
    <row r="46" spans="1:40" ht="18.75" x14ac:dyDescent="0.3">
      <c r="A46" s="33"/>
      <c r="B46" s="33"/>
      <c r="C46" s="33"/>
      <c r="D46" s="33"/>
      <c r="E46" s="33"/>
      <c r="F46" s="33"/>
      <c r="G46" s="33"/>
      <c r="H46" s="34"/>
      <c r="I46" s="35"/>
      <c r="J46" s="34"/>
      <c r="K46" s="34"/>
      <c r="L46" s="65"/>
      <c r="M46" s="33"/>
      <c r="N46" s="33"/>
      <c r="O46" s="33"/>
      <c r="P46" s="33"/>
      <c r="Q46" s="33"/>
      <c r="R46" s="33"/>
      <c r="S46" s="33"/>
      <c r="T46" s="33"/>
      <c r="U46" s="33"/>
      <c r="V46" s="33"/>
      <c r="W46" s="33"/>
      <c r="X46" s="33"/>
      <c r="Y46" s="33"/>
      <c r="Z46" s="33"/>
      <c r="AA46" s="33"/>
      <c r="AB46" s="33"/>
      <c r="AC46" s="2"/>
      <c r="AD46" s="2"/>
      <c r="AE46" s="2"/>
      <c r="AF46" s="2"/>
      <c r="AG46" s="2"/>
      <c r="AH46" s="2"/>
      <c r="AI46" s="2"/>
      <c r="AK46" s="2"/>
      <c r="AL46" s="2"/>
      <c r="AM46" s="2"/>
      <c r="AN46" s="2"/>
    </row>
    <row r="47" spans="1:40" ht="18.75" x14ac:dyDescent="0.3">
      <c r="A47" s="28"/>
      <c r="B47" s="21" t="s">
        <v>89</v>
      </c>
      <c r="C47" s="33"/>
      <c r="D47" s="48" t="s">
        <v>90</v>
      </c>
      <c r="E47" s="49">
        <f>'2019'!F46+'2018'!G44+'2017'!G38+'2016'!E27+'2015'!E20+E44+'2020'!F59+'2021'!E74</f>
        <v>2585605.8199999998</v>
      </c>
      <c r="F47" s="49">
        <f>'2018'!H44+'2017'!H38+'2016'!F27+'2015'!F20+F44+'2019'!G46+'2020'!G59+'2021'!F74</f>
        <v>1518339.69</v>
      </c>
      <c r="G47" s="48"/>
      <c r="H47" s="50"/>
      <c r="I47" s="51"/>
      <c r="J47" s="50"/>
      <c r="K47" s="49">
        <f>'2018'!M44+'2017'!M38+'2016'!K27+'2015'!K20+K44+'2019'!L46+'2020'!L59+'2021'!K74</f>
        <v>1457718.1600000001</v>
      </c>
      <c r="L47" s="49">
        <f>'2018'!N44+'2017'!N38+'2016'!L27+'2015'!L20+'2019'!M46+L44+'2020'!M59+'2021'!L74</f>
        <v>535298.67000000016</v>
      </c>
      <c r="M47" s="33"/>
      <c r="N47" s="33"/>
      <c r="O47" s="33"/>
      <c r="P47" s="33"/>
      <c r="Q47" s="33"/>
      <c r="R47" s="33">
        <f>SUM(R9:R46)</f>
        <v>0</v>
      </c>
      <c r="S47" s="43">
        <f>SUM(S9:S46)</f>
        <v>0</v>
      </c>
      <c r="T47" s="33"/>
      <c r="U47" s="33"/>
      <c r="V47" s="33"/>
      <c r="W47" s="33"/>
      <c r="X47" s="33"/>
      <c r="Y47" s="33"/>
      <c r="Z47" s="33"/>
      <c r="AA47" s="33"/>
      <c r="AB47" s="33"/>
      <c r="AC47" s="2"/>
      <c r="AD47" s="2"/>
      <c r="AE47" s="2"/>
      <c r="AF47" s="2"/>
      <c r="AG47" s="2"/>
      <c r="AH47" s="2"/>
      <c r="AI47" s="2"/>
      <c r="AK47" s="2"/>
      <c r="AL47" s="2"/>
      <c r="AM47" s="2"/>
      <c r="AN47" s="2"/>
    </row>
    <row r="48" spans="1:40" ht="18.75" x14ac:dyDescent="0.3">
      <c r="A48" s="29"/>
      <c r="B48" s="21" t="s">
        <v>91</v>
      </c>
      <c r="C48" s="33"/>
      <c r="D48" s="33" t="s">
        <v>63</v>
      </c>
      <c r="E48" s="40">
        <f>'2020'!F60+'2019'!F47+'2018'!G45+'2017'!G39+'2021'!E75+E45</f>
        <v>952289</v>
      </c>
      <c r="F48" s="33"/>
      <c r="G48" s="33"/>
      <c r="H48" s="34"/>
      <c r="I48" s="35"/>
      <c r="J48" s="34"/>
      <c r="K48" s="34"/>
      <c r="L48" s="34"/>
      <c r="M48" s="33"/>
      <c r="N48" s="33"/>
      <c r="O48" s="33"/>
      <c r="P48" s="33"/>
      <c r="Q48" s="33"/>
      <c r="R48" s="33"/>
      <c r="S48" s="33"/>
      <c r="T48" s="33"/>
      <c r="U48" s="33"/>
      <c r="V48" s="33"/>
      <c r="W48" s="33"/>
      <c r="X48" s="33"/>
      <c r="Y48" s="33"/>
      <c r="Z48" s="33"/>
      <c r="AA48" s="33"/>
      <c r="AB48" s="33"/>
      <c r="AC48" s="2"/>
      <c r="AD48" s="2"/>
      <c r="AE48" s="2"/>
      <c r="AF48" s="2"/>
      <c r="AG48" s="2"/>
      <c r="AH48" s="2"/>
      <c r="AI48" s="2"/>
      <c r="AK48" s="2"/>
      <c r="AL48" s="2"/>
      <c r="AM48" s="2"/>
      <c r="AN48" s="2"/>
    </row>
    <row r="49" spans="1:40" ht="18.75" x14ac:dyDescent="0.3">
      <c r="A49" s="30"/>
      <c r="B49" s="21" t="s">
        <v>92</v>
      </c>
      <c r="C49" s="33"/>
      <c r="D49" s="33"/>
      <c r="E49" s="33"/>
      <c r="F49" s="33"/>
      <c r="G49" s="33"/>
      <c r="H49" s="34"/>
      <c r="I49" s="35"/>
      <c r="J49" s="34"/>
      <c r="K49" s="34"/>
      <c r="L49" s="34"/>
      <c r="M49" s="33"/>
      <c r="N49" s="33"/>
      <c r="O49" s="33"/>
      <c r="P49" s="33"/>
      <c r="Q49" s="33"/>
      <c r="R49" s="33"/>
      <c r="S49" s="33"/>
      <c r="T49" s="33"/>
      <c r="U49" s="33"/>
      <c r="V49" s="33"/>
      <c r="W49" s="33"/>
      <c r="X49" s="33"/>
      <c r="Y49" s="33"/>
      <c r="Z49" s="33"/>
      <c r="AA49" s="33"/>
      <c r="AB49" s="33"/>
      <c r="AC49" s="2"/>
      <c r="AD49" s="2"/>
      <c r="AE49" s="2"/>
      <c r="AF49" s="2"/>
      <c r="AG49" s="2"/>
      <c r="AH49" s="2"/>
      <c r="AI49" s="2"/>
      <c r="AK49" s="2"/>
      <c r="AL49" s="2"/>
      <c r="AM49" s="2"/>
      <c r="AN49" s="2"/>
    </row>
    <row r="50" spans="1:40" ht="18.75" x14ac:dyDescent="0.3">
      <c r="A50" s="31"/>
      <c r="B50" s="21" t="s">
        <v>93</v>
      </c>
      <c r="C50" s="33"/>
      <c r="D50" s="33"/>
      <c r="E50" s="33"/>
      <c r="F50" s="33"/>
      <c r="G50" s="33"/>
      <c r="H50" s="34"/>
      <c r="I50" s="39">
        <f>U190+'2019'!V95+'2018'!W93+'2017'!W87+'2016'!U76+'2015'!U69</f>
        <v>0</v>
      </c>
      <c r="J50" s="34"/>
      <c r="K50" s="34"/>
      <c r="L50" s="34"/>
      <c r="M50" s="33"/>
      <c r="N50" s="33"/>
      <c r="O50" s="33"/>
      <c r="P50" s="33"/>
      <c r="Q50" s="33"/>
      <c r="R50" s="33"/>
      <c r="S50" s="33"/>
      <c r="T50" s="33"/>
      <c r="U50" s="33"/>
      <c r="V50" s="33"/>
      <c r="W50" s="33"/>
      <c r="X50" s="33"/>
      <c r="Y50" s="33"/>
      <c r="Z50" s="33"/>
      <c r="AA50" s="33"/>
      <c r="AB50" s="33"/>
      <c r="AC50" s="2"/>
      <c r="AD50" s="2"/>
      <c r="AE50" s="2"/>
      <c r="AF50" s="2"/>
      <c r="AG50" s="2"/>
      <c r="AH50" s="2"/>
      <c r="AI50" s="2"/>
      <c r="AK50" s="2"/>
      <c r="AL50" s="2"/>
      <c r="AM50" s="2"/>
      <c r="AN50" s="2"/>
    </row>
    <row r="51" spans="1:40" ht="18.75" x14ac:dyDescent="0.3">
      <c r="A51" s="55"/>
      <c r="B51" s="20" t="s">
        <v>94</v>
      </c>
      <c r="C51" s="33"/>
      <c r="D51" s="33"/>
      <c r="E51" s="33"/>
      <c r="F51" s="33"/>
      <c r="G51" s="33"/>
      <c r="H51" s="34"/>
      <c r="I51" s="35"/>
      <c r="J51" s="34"/>
      <c r="K51" s="34"/>
      <c r="L51" s="34"/>
      <c r="M51" s="33"/>
      <c r="N51" s="33"/>
      <c r="O51" s="33"/>
      <c r="P51" s="33"/>
      <c r="Q51" s="33"/>
      <c r="R51" s="33"/>
      <c r="S51" s="33"/>
      <c r="T51" s="33"/>
      <c r="U51" s="33"/>
      <c r="V51" s="33"/>
      <c r="W51" s="33"/>
      <c r="X51" s="33"/>
      <c r="Y51" s="33"/>
      <c r="Z51" s="33"/>
      <c r="AA51" s="33"/>
      <c r="AB51" s="33"/>
      <c r="AC51" s="2"/>
      <c r="AD51" s="2"/>
      <c r="AE51" s="2"/>
      <c r="AF51" s="2"/>
      <c r="AG51" s="2"/>
      <c r="AH51" s="2"/>
      <c r="AI51" s="2"/>
      <c r="AK51" s="2"/>
      <c r="AL51" s="2"/>
      <c r="AM51" s="2"/>
      <c r="AN51" s="2"/>
    </row>
    <row r="52" spans="1:40" ht="18.75" x14ac:dyDescent="0.3">
      <c r="A52" s="59"/>
      <c r="B52" s="20" t="s">
        <v>95</v>
      </c>
      <c r="C52" s="33"/>
      <c r="D52" s="33"/>
      <c r="E52" s="33"/>
      <c r="F52" s="33"/>
      <c r="G52" s="33"/>
      <c r="H52" s="34"/>
      <c r="I52" s="35"/>
      <c r="J52" s="34"/>
      <c r="K52" s="34"/>
      <c r="L52" s="34"/>
      <c r="M52" s="33"/>
      <c r="N52" s="33"/>
      <c r="O52" s="33"/>
      <c r="P52" s="33"/>
      <c r="Q52" s="33"/>
      <c r="R52" s="33"/>
      <c r="S52" s="33"/>
      <c r="T52" s="33"/>
      <c r="U52" s="33"/>
      <c r="V52" s="33"/>
      <c r="W52" s="33"/>
      <c r="X52" s="33"/>
      <c r="Y52" s="33"/>
      <c r="Z52" s="33"/>
      <c r="AA52" s="33"/>
      <c r="AB52" s="33"/>
      <c r="AC52" s="2"/>
      <c r="AD52" s="2"/>
      <c r="AE52" s="2"/>
      <c r="AF52" s="2"/>
      <c r="AG52" s="2"/>
      <c r="AH52" s="2"/>
      <c r="AI52" s="2"/>
      <c r="AK52" s="2"/>
      <c r="AL52" s="2"/>
      <c r="AM52" s="2"/>
      <c r="AN52" s="2"/>
    </row>
    <row r="53" spans="1:40" ht="18.75" x14ac:dyDescent="0.3">
      <c r="A53" s="33"/>
      <c r="B53" s="33"/>
      <c r="C53" s="33"/>
      <c r="D53" s="33"/>
      <c r="E53" s="33"/>
      <c r="F53" s="33"/>
      <c r="G53" s="33"/>
      <c r="H53" s="34"/>
      <c r="I53" s="35"/>
      <c r="J53" s="34"/>
      <c r="K53" s="34"/>
      <c r="L53" s="34"/>
      <c r="M53" s="33"/>
      <c r="N53" s="33"/>
      <c r="O53" s="33"/>
      <c r="P53" s="33"/>
      <c r="Q53" s="33"/>
      <c r="R53" s="33"/>
      <c r="S53" s="33"/>
      <c r="T53" s="33"/>
      <c r="U53" s="33"/>
      <c r="V53" s="33"/>
      <c r="W53" s="33"/>
      <c r="X53" s="33"/>
      <c r="Y53" s="33"/>
      <c r="Z53" s="33"/>
      <c r="AA53" s="33"/>
      <c r="AB53" s="33"/>
      <c r="AC53" s="2"/>
      <c r="AD53" s="2"/>
      <c r="AE53" s="2"/>
      <c r="AF53" s="2"/>
      <c r="AG53" s="2"/>
      <c r="AH53" s="2"/>
      <c r="AI53" s="2"/>
      <c r="AK53" s="2"/>
      <c r="AL53" s="2"/>
      <c r="AM53" s="2"/>
      <c r="AN53" s="2"/>
    </row>
    <row r="54" spans="1:40" ht="18.75" x14ac:dyDescent="0.3">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2"/>
      <c r="AD54" s="2"/>
      <c r="AE54" s="2"/>
      <c r="AF54" s="2"/>
      <c r="AG54" s="2"/>
      <c r="AH54" s="2"/>
      <c r="AI54" s="2"/>
      <c r="AK54" s="2"/>
      <c r="AL54" s="2"/>
      <c r="AM54" s="2"/>
      <c r="AN54" s="2"/>
    </row>
    <row r="55" spans="1:40" ht="18.75" x14ac:dyDescent="0.3">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2"/>
      <c r="AD55" s="2"/>
      <c r="AE55" s="2"/>
      <c r="AF55" s="2"/>
      <c r="AG55" s="2"/>
      <c r="AH55" s="2"/>
      <c r="AI55" s="2"/>
      <c r="AK55" s="2"/>
      <c r="AL55" s="2"/>
      <c r="AM55" s="2"/>
      <c r="AN55" s="2"/>
    </row>
    <row r="56" spans="1:40" ht="18.75" x14ac:dyDescent="0.3">
      <c r="A56" s="35"/>
      <c r="B56" s="39"/>
      <c r="C56" s="33"/>
      <c r="D56" s="35"/>
      <c r="E56" s="33"/>
      <c r="F56" s="33"/>
      <c r="G56" s="35"/>
      <c r="H56" s="34"/>
      <c r="I56" s="35"/>
      <c r="J56" s="34"/>
      <c r="K56" s="34"/>
      <c r="L56" s="65"/>
      <c r="M56" s="34"/>
      <c r="N56" s="33"/>
      <c r="O56" s="33"/>
      <c r="P56" s="33"/>
      <c r="Q56" s="33"/>
      <c r="R56" s="33"/>
      <c r="S56" s="33"/>
      <c r="T56" s="33"/>
      <c r="U56" s="33"/>
      <c r="V56" s="33"/>
      <c r="W56" s="33"/>
      <c r="X56" s="33"/>
      <c r="Y56" s="33"/>
      <c r="Z56" s="33"/>
      <c r="AA56" s="33"/>
      <c r="AB56" s="33"/>
      <c r="AC56" s="2"/>
      <c r="AD56" s="2"/>
      <c r="AE56" s="2"/>
      <c r="AF56" s="2"/>
      <c r="AG56" s="2"/>
      <c r="AH56" s="2"/>
      <c r="AI56" s="2"/>
      <c r="AK56" s="2"/>
      <c r="AL56" s="2"/>
      <c r="AM56" s="2"/>
      <c r="AN56" s="2"/>
    </row>
    <row r="57" spans="1:40" ht="18.75" x14ac:dyDescent="0.3">
      <c r="A57" s="35"/>
      <c r="B57" s="39"/>
      <c r="C57" s="33"/>
      <c r="D57" s="35"/>
      <c r="E57" s="33"/>
      <c r="F57" s="33"/>
      <c r="G57" s="35"/>
      <c r="H57" s="34"/>
      <c r="I57" s="35"/>
      <c r="J57" s="34"/>
      <c r="K57" s="34"/>
      <c r="L57" s="65"/>
      <c r="M57" s="34"/>
      <c r="N57" s="33"/>
      <c r="O57" s="33"/>
      <c r="P57" s="33"/>
      <c r="Q57" s="33"/>
      <c r="R57" s="33"/>
      <c r="S57" s="33"/>
      <c r="T57" s="35"/>
      <c r="U57" s="33"/>
      <c r="V57" s="33"/>
      <c r="W57" s="33"/>
      <c r="X57" s="33"/>
      <c r="Y57" s="33"/>
      <c r="Z57" s="33"/>
      <c r="AA57" s="33"/>
      <c r="AB57" s="33"/>
      <c r="AC57" s="2"/>
      <c r="AD57" s="2"/>
      <c r="AE57" s="2"/>
      <c r="AF57" s="2"/>
      <c r="AG57" s="2"/>
      <c r="AH57" s="2"/>
      <c r="AI57" s="2"/>
      <c r="AK57" s="2"/>
      <c r="AL57" s="2"/>
      <c r="AM57" s="2"/>
      <c r="AN57" s="2"/>
    </row>
    <row r="58" spans="1:40" ht="18.75" x14ac:dyDescent="0.3">
      <c r="A58" s="35"/>
      <c r="B58" s="39"/>
      <c r="C58" s="33"/>
      <c r="D58" s="35"/>
      <c r="E58" s="33"/>
      <c r="F58" s="33"/>
      <c r="G58" s="35"/>
      <c r="H58" s="34"/>
      <c r="I58" s="35"/>
      <c r="J58" s="34"/>
      <c r="K58" s="34"/>
      <c r="L58" s="65"/>
      <c r="M58" s="34"/>
      <c r="N58" s="33"/>
      <c r="O58" s="33"/>
      <c r="P58" s="33"/>
      <c r="Q58" s="33"/>
      <c r="R58" s="33"/>
      <c r="S58" s="33"/>
      <c r="T58" s="33"/>
      <c r="U58" s="33"/>
      <c r="V58" s="33"/>
      <c r="W58" s="33"/>
      <c r="X58" s="33"/>
      <c r="Y58" s="33"/>
      <c r="Z58" s="33"/>
      <c r="AA58" s="33"/>
      <c r="AB58" s="33"/>
      <c r="AC58" s="2"/>
      <c r="AD58" s="2"/>
      <c r="AE58" s="2"/>
      <c r="AF58" s="2"/>
      <c r="AG58" s="2"/>
      <c r="AH58" s="2"/>
      <c r="AI58" s="2"/>
      <c r="AK58" s="2"/>
      <c r="AL58" s="2"/>
      <c r="AM58" s="2"/>
      <c r="AN58" s="2"/>
    </row>
    <row r="59" spans="1:40" ht="18.75" x14ac:dyDescent="0.3">
      <c r="A59" s="35"/>
      <c r="B59" s="39"/>
      <c r="C59" s="33"/>
      <c r="D59" s="35"/>
      <c r="E59" s="33"/>
      <c r="F59" s="33"/>
      <c r="G59" s="35"/>
      <c r="H59" s="34"/>
      <c r="I59" s="35"/>
      <c r="J59" s="34"/>
      <c r="K59" s="34"/>
      <c r="L59" s="65"/>
      <c r="M59" s="34"/>
      <c r="N59" s="33"/>
      <c r="O59" s="33"/>
      <c r="P59" s="33"/>
      <c r="Q59" s="33"/>
      <c r="R59" s="33"/>
      <c r="S59" s="33"/>
      <c r="T59" s="33"/>
      <c r="U59" s="33"/>
      <c r="V59" s="33"/>
      <c r="W59" s="33"/>
      <c r="X59" s="33"/>
      <c r="Y59" s="33"/>
      <c r="Z59" s="33"/>
      <c r="AA59" s="33"/>
      <c r="AB59" s="33"/>
      <c r="AC59" s="2"/>
      <c r="AD59" s="2"/>
      <c r="AE59" s="2"/>
      <c r="AF59" s="2"/>
      <c r="AG59" s="2"/>
      <c r="AH59" s="2"/>
      <c r="AI59" s="2"/>
      <c r="AK59" s="2"/>
      <c r="AL59" s="2"/>
      <c r="AM59" s="2"/>
      <c r="AN59" s="2"/>
    </row>
    <row r="60" spans="1:40" ht="18.75" x14ac:dyDescent="0.3">
      <c r="A60" s="35"/>
      <c r="B60" s="33"/>
      <c r="C60" s="33"/>
      <c r="D60" s="35"/>
      <c r="E60" s="33"/>
      <c r="F60" s="33"/>
      <c r="G60" s="35"/>
      <c r="H60" s="34"/>
      <c r="I60" s="35"/>
      <c r="J60" s="34"/>
      <c r="K60" s="34"/>
      <c r="L60" s="65"/>
      <c r="M60" s="34"/>
      <c r="N60" s="33"/>
      <c r="O60" s="33"/>
      <c r="P60" s="33"/>
      <c r="Q60" s="33"/>
      <c r="R60" s="33"/>
      <c r="S60" s="33"/>
      <c r="T60" s="33"/>
      <c r="U60" s="33"/>
      <c r="V60" s="33"/>
      <c r="W60" s="33"/>
      <c r="X60" s="33"/>
      <c r="Y60" s="33"/>
      <c r="Z60" s="33"/>
      <c r="AA60" s="33"/>
      <c r="AB60" s="33"/>
      <c r="AC60" s="2"/>
      <c r="AD60" s="2"/>
      <c r="AE60" s="2"/>
      <c r="AF60" s="2"/>
      <c r="AG60" s="2"/>
      <c r="AH60" s="2"/>
      <c r="AI60" s="2"/>
      <c r="AK60" s="2"/>
      <c r="AL60" s="2"/>
      <c r="AM60" s="2"/>
      <c r="AN60" s="2"/>
    </row>
    <row r="61" spans="1:40" ht="18.75" x14ac:dyDescent="0.3">
      <c r="A61" s="35"/>
      <c r="B61" s="33"/>
      <c r="C61" s="33"/>
      <c r="D61" s="35"/>
      <c r="E61" s="33"/>
      <c r="F61" s="33"/>
      <c r="G61" s="35"/>
      <c r="H61" s="34"/>
      <c r="I61" s="35"/>
      <c r="J61" s="34"/>
      <c r="K61" s="34"/>
      <c r="L61" s="65"/>
      <c r="M61" s="34"/>
      <c r="N61" s="33"/>
      <c r="O61" s="33"/>
      <c r="P61" s="33"/>
      <c r="Q61" s="33"/>
      <c r="R61" s="33"/>
      <c r="S61" s="33"/>
      <c r="T61" s="88"/>
      <c r="U61" s="33"/>
      <c r="V61" s="33"/>
      <c r="W61" s="33"/>
      <c r="X61" s="33"/>
      <c r="Y61" s="33"/>
      <c r="Z61" s="33"/>
      <c r="AA61" s="33"/>
      <c r="AB61" s="33"/>
      <c r="AC61" s="2"/>
      <c r="AD61" s="2"/>
      <c r="AE61" s="2"/>
      <c r="AF61" s="2"/>
      <c r="AG61" s="2"/>
      <c r="AH61" s="2"/>
      <c r="AI61" s="2"/>
      <c r="AK61" s="2"/>
      <c r="AL61" s="2"/>
      <c r="AM61" s="2"/>
      <c r="AN61" s="2"/>
    </row>
    <row r="62" spans="1:40" ht="18.75" x14ac:dyDescent="0.3">
      <c r="A62" s="35"/>
      <c r="B62" s="33"/>
      <c r="C62" s="33"/>
      <c r="D62" s="35"/>
      <c r="E62" s="33"/>
      <c r="F62" s="33"/>
      <c r="G62" s="35"/>
      <c r="H62" s="34"/>
      <c r="I62" s="35"/>
      <c r="J62" s="34"/>
      <c r="K62" s="34"/>
      <c r="L62" s="65"/>
      <c r="M62" s="34"/>
      <c r="N62" s="33"/>
      <c r="O62" s="33"/>
      <c r="P62" s="33"/>
      <c r="Q62" s="33"/>
      <c r="R62" s="33"/>
      <c r="S62" s="33"/>
      <c r="T62" s="33"/>
      <c r="U62" s="33"/>
      <c r="V62" s="33"/>
      <c r="W62" s="33"/>
      <c r="X62" s="33"/>
      <c r="Y62" s="33"/>
      <c r="Z62" s="33"/>
      <c r="AA62" s="33"/>
      <c r="AB62" s="33"/>
      <c r="AC62" s="2"/>
      <c r="AD62" s="2"/>
      <c r="AE62" s="2"/>
      <c r="AF62" s="2"/>
      <c r="AG62" s="2"/>
      <c r="AH62" s="2"/>
      <c r="AI62" s="2"/>
      <c r="AK62" s="2"/>
      <c r="AL62" s="2"/>
      <c r="AM62" s="2"/>
      <c r="AN62" s="2"/>
    </row>
    <row r="63" spans="1:40" ht="18.75" x14ac:dyDescent="0.3">
      <c r="A63" s="35"/>
      <c r="B63" s="33"/>
      <c r="C63" s="33"/>
      <c r="D63" s="35"/>
      <c r="E63" s="33"/>
      <c r="F63" s="33"/>
      <c r="G63" s="35"/>
      <c r="H63" s="34"/>
      <c r="I63" s="35"/>
      <c r="J63" s="34"/>
      <c r="K63" s="34"/>
      <c r="L63" s="65"/>
      <c r="M63" s="34"/>
      <c r="N63" s="33"/>
      <c r="O63" s="33"/>
      <c r="P63" s="33"/>
      <c r="Q63" s="33"/>
      <c r="R63" s="33"/>
      <c r="S63" s="33"/>
      <c r="T63" s="33"/>
      <c r="U63" s="33"/>
      <c r="V63" s="33"/>
      <c r="W63" s="33"/>
      <c r="X63" s="33"/>
      <c r="Y63" s="33"/>
      <c r="Z63" s="33"/>
      <c r="AA63" s="33"/>
      <c r="AB63" s="33"/>
      <c r="AC63" s="2"/>
      <c r="AD63" s="2"/>
      <c r="AE63" s="2"/>
      <c r="AF63" s="2"/>
      <c r="AG63" s="2"/>
      <c r="AH63" s="2"/>
      <c r="AI63" s="2"/>
      <c r="AK63" s="2"/>
      <c r="AL63" s="2"/>
      <c r="AM63" s="2"/>
      <c r="AN63" s="2"/>
    </row>
    <row r="64" spans="1:40" ht="18.75" x14ac:dyDescent="0.3">
      <c r="A64" s="35"/>
      <c r="B64" s="33"/>
      <c r="C64" s="33"/>
      <c r="D64" s="35"/>
      <c r="E64" s="33"/>
      <c r="F64" s="33"/>
      <c r="G64" s="35"/>
      <c r="H64" s="34"/>
      <c r="I64" s="35"/>
      <c r="J64" s="34"/>
      <c r="K64" s="34"/>
      <c r="L64" s="65"/>
      <c r="M64" s="34"/>
      <c r="N64" s="33"/>
      <c r="O64" s="33"/>
      <c r="P64" s="33"/>
      <c r="Q64" s="33"/>
      <c r="R64" s="33"/>
      <c r="S64" s="33"/>
      <c r="T64" s="33"/>
      <c r="U64" s="33"/>
      <c r="V64" s="33"/>
      <c r="W64" s="33"/>
      <c r="X64" s="33"/>
      <c r="Y64" s="33"/>
      <c r="Z64" s="33"/>
      <c r="AA64" s="33"/>
      <c r="AB64" s="33"/>
      <c r="AC64" s="2"/>
      <c r="AD64" s="2"/>
      <c r="AE64" s="2"/>
      <c r="AF64" s="2"/>
      <c r="AG64" s="2"/>
      <c r="AH64" s="2"/>
      <c r="AI64" s="2"/>
      <c r="AK64" s="2"/>
      <c r="AL64" s="2"/>
      <c r="AM64" s="2"/>
      <c r="AN64" s="2"/>
    </row>
    <row r="65" spans="1:40" ht="18.75" x14ac:dyDescent="0.3">
      <c r="A65" s="35"/>
      <c r="B65" s="33"/>
      <c r="C65" s="33"/>
      <c r="D65" s="35"/>
      <c r="E65" s="33"/>
      <c r="F65" s="33"/>
      <c r="G65" s="35"/>
      <c r="H65" s="34"/>
      <c r="I65" s="35"/>
      <c r="J65" s="34"/>
      <c r="K65" s="34"/>
      <c r="L65" s="65"/>
      <c r="M65" s="34"/>
      <c r="N65" s="33"/>
      <c r="O65" s="33"/>
      <c r="P65" s="33"/>
      <c r="Q65" s="33"/>
      <c r="R65" s="33"/>
      <c r="S65" s="33"/>
      <c r="T65" s="33"/>
      <c r="U65" s="33"/>
      <c r="V65" s="33"/>
      <c r="W65" s="33"/>
      <c r="X65" s="33"/>
      <c r="Y65" s="33"/>
      <c r="Z65" s="33"/>
      <c r="AA65" s="33"/>
      <c r="AB65" s="33"/>
      <c r="AC65" s="2"/>
      <c r="AD65" s="2"/>
      <c r="AE65" s="2"/>
      <c r="AF65" s="2"/>
      <c r="AG65" s="2"/>
      <c r="AH65" s="2"/>
      <c r="AI65" s="2"/>
      <c r="AK65" s="2"/>
      <c r="AL65" s="2"/>
      <c r="AM65" s="2"/>
      <c r="AN65" s="2"/>
    </row>
    <row r="66" spans="1:40" ht="18.75" x14ac:dyDescent="0.3">
      <c r="A66" s="35"/>
      <c r="B66" s="33"/>
      <c r="C66" s="33"/>
      <c r="D66" s="35"/>
      <c r="E66" s="33"/>
      <c r="F66" s="33"/>
      <c r="G66" s="35"/>
      <c r="H66" s="34"/>
      <c r="I66" s="35"/>
      <c r="J66" s="34"/>
      <c r="K66" s="34"/>
      <c r="L66" s="65"/>
      <c r="M66" s="34"/>
      <c r="N66" s="33"/>
      <c r="O66" s="33"/>
      <c r="P66" s="33"/>
      <c r="Q66" s="33"/>
      <c r="R66" s="33"/>
      <c r="S66" s="33"/>
      <c r="T66" s="33"/>
      <c r="U66" s="33"/>
      <c r="V66" s="33"/>
      <c r="W66" s="33"/>
      <c r="X66" s="33"/>
      <c r="Y66" s="33"/>
      <c r="Z66" s="33"/>
      <c r="AA66" s="33"/>
      <c r="AB66" s="33"/>
      <c r="AC66" s="2"/>
      <c r="AD66" s="2"/>
      <c r="AE66" s="2"/>
      <c r="AF66" s="2"/>
      <c r="AG66" s="2"/>
      <c r="AH66" s="2"/>
      <c r="AI66" s="2"/>
      <c r="AK66" s="2"/>
      <c r="AL66" s="2"/>
      <c r="AM66" s="2"/>
      <c r="AN66" s="2"/>
    </row>
    <row r="67" spans="1:40" ht="18.75" x14ac:dyDescent="0.3">
      <c r="A67" s="35"/>
      <c r="B67" s="33"/>
      <c r="C67" s="33"/>
      <c r="D67" s="35"/>
      <c r="E67" s="33"/>
      <c r="F67" s="33"/>
      <c r="G67" s="35"/>
      <c r="H67" s="34"/>
      <c r="I67" s="35"/>
      <c r="J67" s="34"/>
      <c r="K67" s="34"/>
      <c r="L67" s="65"/>
      <c r="M67" s="34"/>
      <c r="N67" s="33"/>
      <c r="O67" s="33"/>
      <c r="P67" s="33"/>
      <c r="Q67" s="33"/>
      <c r="R67" s="33"/>
      <c r="S67" s="33"/>
      <c r="T67" s="33"/>
      <c r="U67" s="33"/>
      <c r="V67" s="33"/>
      <c r="W67" s="33"/>
      <c r="X67" s="33"/>
      <c r="Y67" s="33"/>
      <c r="Z67" s="33"/>
      <c r="AA67" s="33"/>
      <c r="AB67" s="33"/>
      <c r="AC67" s="2"/>
      <c r="AD67" s="2"/>
      <c r="AE67" s="2"/>
      <c r="AF67" s="2"/>
      <c r="AG67" s="2"/>
      <c r="AH67" s="2"/>
      <c r="AI67" s="2"/>
      <c r="AK67" s="2"/>
      <c r="AL67" s="2"/>
      <c r="AM67" s="2"/>
      <c r="AN67" s="2"/>
    </row>
    <row r="68" spans="1:40" ht="18.75" x14ac:dyDescent="0.3">
      <c r="A68" s="35"/>
      <c r="B68" s="33"/>
      <c r="C68" s="33"/>
      <c r="D68" s="35"/>
      <c r="E68" s="33"/>
      <c r="F68" s="33"/>
      <c r="G68" s="35"/>
      <c r="H68" s="34"/>
      <c r="I68" s="35"/>
      <c r="J68" s="34"/>
      <c r="K68" s="34"/>
      <c r="L68" s="65"/>
      <c r="M68" s="34"/>
      <c r="N68" s="33"/>
      <c r="O68" s="33"/>
      <c r="P68" s="33"/>
      <c r="Q68" s="33"/>
      <c r="R68" s="33"/>
      <c r="S68" s="33"/>
      <c r="T68" s="33"/>
      <c r="U68" s="33"/>
      <c r="V68" s="33"/>
      <c r="W68" s="33"/>
      <c r="X68" s="33"/>
      <c r="Y68" s="33"/>
      <c r="Z68" s="33"/>
      <c r="AA68" s="33"/>
      <c r="AB68" s="33"/>
      <c r="AC68" s="2"/>
      <c r="AD68" s="2"/>
      <c r="AE68" s="2"/>
      <c r="AF68" s="2"/>
      <c r="AG68" s="2"/>
      <c r="AH68" s="2"/>
      <c r="AI68" s="2"/>
      <c r="AK68" s="2"/>
      <c r="AL68" s="2"/>
      <c r="AM68" s="2"/>
      <c r="AN68" s="2"/>
    </row>
    <row r="69" spans="1:40" ht="18.75" x14ac:dyDescent="0.3">
      <c r="A69" s="35"/>
      <c r="B69" s="33"/>
      <c r="C69" s="33"/>
      <c r="D69" s="35"/>
      <c r="E69" s="33"/>
      <c r="F69" s="33"/>
      <c r="G69" s="35"/>
      <c r="H69" s="34"/>
      <c r="I69" s="35"/>
      <c r="J69" s="34"/>
      <c r="K69" s="34"/>
      <c r="L69" s="65"/>
      <c r="M69" s="34"/>
      <c r="N69" s="33"/>
      <c r="O69" s="33"/>
      <c r="P69" s="33"/>
      <c r="Q69" s="33"/>
      <c r="R69" s="33"/>
      <c r="S69" s="33"/>
      <c r="T69" s="33"/>
      <c r="U69" s="33"/>
      <c r="V69" s="33"/>
      <c r="W69" s="33"/>
      <c r="X69" s="33"/>
      <c r="Y69" s="33"/>
      <c r="Z69" s="33"/>
      <c r="AA69" s="33"/>
      <c r="AB69" s="33"/>
      <c r="AC69" s="2"/>
      <c r="AD69" s="2"/>
      <c r="AE69" s="2"/>
      <c r="AF69" s="2"/>
      <c r="AG69" s="2"/>
      <c r="AH69" s="2"/>
      <c r="AI69" s="2"/>
      <c r="AK69" s="2"/>
      <c r="AL69" s="2"/>
      <c r="AM69" s="2"/>
      <c r="AN69" s="2"/>
    </row>
    <row r="70" spans="1:40" ht="18.75" x14ac:dyDescent="0.3">
      <c r="A70" s="35"/>
      <c r="B70" s="33"/>
      <c r="C70" s="33"/>
      <c r="D70" s="35"/>
      <c r="E70" s="33"/>
      <c r="F70" s="33"/>
      <c r="G70" s="35"/>
      <c r="H70" s="34"/>
      <c r="I70" s="35"/>
      <c r="J70" s="34"/>
      <c r="K70" s="34"/>
      <c r="L70" s="65"/>
      <c r="M70" s="34"/>
      <c r="N70" s="33"/>
      <c r="O70" s="33"/>
      <c r="P70" s="33"/>
      <c r="Q70" s="33"/>
      <c r="R70" s="33"/>
      <c r="S70" s="33"/>
      <c r="T70" s="33"/>
      <c r="U70" s="33"/>
      <c r="V70" s="33"/>
      <c r="W70" s="33"/>
      <c r="X70" s="33"/>
      <c r="Y70" s="33"/>
      <c r="Z70" s="33"/>
      <c r="AA70" s="33"/>
      <c r="AB70" s="33"/>
      <c r="AC70" s="2"/>
      <c r="AD70" s="2"/>
      <c r="AE70" s="2"/>
      <c r="AF70" s="2"/>
      <c r="AG70" s="2"/>
      <c r="AH70" s="2"/>
      <c r="AI70" s="2"/>
      <c r="AK70" s="2"/>
      <c r="AL70" s="2"/>
      <c r="AM70" s="2"/>
      <c r="AN70" s="2"/>
    </row>
    <row r="71" spans="1:40" ht="18.75" x14ac:dyDescent="0.3">
      <c r="A71" s="35"/>
      <c r="B71" s="33"/>
      <c r="C71" s="33"/>
      <c r="D71" s="35"/>
      <c r="E71" s="33"/>
      <c r="F71" s="33"/>
      <c r="G71" s="35"/>
      <c r="H71" s="34"/>
      <c r="I71" s="35"/>
      <c r="J71" s="34"/>
      <c r="K71" s="34"/>
      <c r="L71" s="65"/>
      <c r="M71" s="34"/>
      <c r="N71" s="33"/>
      <c r="O71" s="33"/>
      <c r="P71" s="33"/>
      <c r="Q71" s="33"/>
      <c r="R71" s="33"/>
      <c r="S71" s="33"/>
      <c r="T71" s="33"/>
      <c r="U71" s="33"/>
      <c r="V71" s="33"/>
      <c r="W71" s="33"/>
      <c r="X71" s="33"/>
      <c r="Y71" s="33"/>
      <c r="Z71" s="33"/>
      <c r="AA71" s="33"/>
      <c r="AB71" s="33"/>
      <c r="AC71" s="2"/>
      <c r="AD71" s="2"/>
      <c r="AE71" s="2"/>
      <c r="AF71" s="2"/>
      <c r="AG71" s="2"/>
      <c r="AH71" s="2"/>
      <c r="AI71" s="2"/>
      <c r="AK71" s="2"/>
      <c r="AL71" s="2"/>
      <c r="AM71" s="2"/>
      <c r="AN71" s="2"/>
    </row>
    <row r="72" spans="1:40" ht="18.75" x14ac:dyDescent="0.3">
      <c r="A72" s="35"/>
      <c r="B72" s="33"/>
      <c r="C72" s="33"/>
      <c r="D72" s="35"/>
      <c r="E72" s="33"/>
      <c r="F72" s="33"/>
      <c r="G72" s="35"/>
      <c r="H72" s="34"/>
      <c r="I72" s="35"/>
      <c r="J72" s="34"/>
      <c r="K72" s="34"/>
      <c r="L72" s="65"/>
      <c r="M72" s="34"/>
      <c r="N72" s="33"/>
      <c r="O72" s="33"/>
      <c r="P72" s="33"/>
      <c r="Q72" s="33"/>
      <c r="R72" s="33"/>
      <c r="S72" s="33"/>
      <c r="T72" s="33"/>
      <c r="U72" s="33"/>
      <c r="V72" s="33"/>
      <c r="W72" s="33"/>
      <c r="X72" s="33"/>
      <c r="Y72" s="33"/>
      <c r="Z72" s="33"/>
      <c r="AA72" s="33"/>
      <c r="AB72" s="33"/>
      <c r="AC72" s="2"/>
      <c r="AD72" s="2"/>
      <c r="AE72" s="2"/>
      <c r="AF72" s="2"/>
      <c r="AG72" s="2"/>
      <c r="AH72" s="2"/>
      <c r="AI72" s="2"/>
      <c r="AK72" s="2"/>
      <c r="AL72" s="2"/>
      <c r="AM72" s="2"/>
      <c r="AN72" s="2"/>
    </row>
    <row r="73" spans="1:40" ht="18.75" x14ac:dyDescent="0.3">
      <c r="A73" s="35"/>
      <c r="B73" s="33"/>
      <c r="C73" s="33"/>
      <c r="D73" s="35"/>
      <c r="E73" s="33"/>
      <c r="F73" s="33"/>
      <c r="G73" s="35"/>
      <c r="H73" s="34"/>
      <c r="I73" s="35"/>
      <c r="J73" s="34"/>
      <c r="K73" s="34"/>
      <c r="L73" s="65"/>
      <c r="M73" s="34"/>
      <c r="N73" s="33"/>
      <c r="O73" s="33"/>
      <c r="P73" s="33"/>
      <c r="Q73" s="33"/>
      <c r="R73" s="33"/>
      <c r="S73" s="33"/>
      <c r="T73" s="33"/>
      <c r="U73" s="33"/>
      <c r="V73" s="33"/>
      <c r="W73" s="33"/>
      <c r="X73" s="33"/>
      <c r="Y73" s="33"/>
      <c r="Z73" s="33"/>
      <c r="AA73" s="33"/>
      <c r="AB73" s="33"/>
      <c r="AC73" s="2"/>
      <c r="AD73" s="2"/>
      <c r="AE73" s="2"/>
      <c r="AF73" s="2"/>
      <c r="AG73" s="2"/>
      <c r="AH73" s="2"/>
      <c r="AI73" s="2"/>
      <c r="AK73" s="2"/>
      <c r="AL73" s="2"/>
      <c r="AM73" s="2"/>
      <c r="AN73" s="2"/>
    </row>
    <row r="74" spans="1:40" ht="18.75" x14ac:dyDescent="0.3">
      <c r="A74" s="35"/>
      <c r="B74" s="33"/>
      <c r="C74" s="33"/>
      <c r="D74" s="35"/>
      <c r="E74" s="33"/>
      <c r="F74" s="33"/>
      <c r="G74" s="35"/>
      <c r="H74" s="34"/>
      <c r="I74" s="35"/>
      <c r="J74" s="34"/>
      <c r="K74" s="34"/>
      <c r="L74" s="65"/>
      <c r="M74" s="34"/>
      <c r="N74" s="33"/>
      <c r="O74" s="33"/>
      <c r="P74" s="33"/>
      <c r="Q74" s="33"/>
      <c r="R74" s="33"/>
      <c r="S74" s="33"/>
      <c r="T74" s="33"/>
      <c r="U74" s="33"/>
      <c r="V74" s="33"/>
      <c r="W74" s="33"/>
      <c r="X74" s="33"/>
      <c r="Y74" s="33"/>
      <c r="Z74" s="33"/>
      <c r="AA74" s="33"/>
      <c r="AB74" s="33"/>
      <c r="AC74" s="2"/>
      <c r="AD74" s="2"/>
      <c r="AE74" s="2"/>
      <c r="AF74" s="2"/>
      <c r="AG74" s="2"/>
      <c r="AH74" s="2"/>
      <c r="AI74" s="2"/>
      <c r="AK74" s="2"/>
      <c r="AL74" s="2"/>
      <c r="AM74" s="2"/>
      <c r="AN74" s="2"/>
    </row>
    <row r="75" spans="1:40" ht="18.75" x14ac:dyDescent="0.3">
      <c r="A75" s="35"/>
      <c r="B75" s="33"/>
      <c r="C75" s="33"/>
      <c r="D75" s="35"/>
      <c r="E75" s="33"/>
      <c r="F75" s="33"/>
      <c r="G75" s="35"/>
      <c r="H75" s="34"/>
      <c r="I75" s="35"/>
      <c r="J75" s="34"/>
      <c r="K75" s="34"/>
      <c r="L75" s="65"/>
      <c r="M75" s="34"/>
      <c r="N75" s="33"/>
      <c r="O75" s="33"/>
      <c r="P75" s="33"/>
      <c r="Q75" s="33"/>
      <c r="R75" s="33"/>
      <c r="S75" s="33"/>
      <c r="T75" s="33"/>
      <c r="U75" s="33"/>
      <c r="V75" s="33"/>
      <c r="W75" s="33"/>
      <c r="X75" s="33"/>
      <c r="Y75" s="33"/>
      <c r="Z75" s="33"/>
      <c r="AA75" s="33"/>
      <c r="AB75" s="33"/>
      <c r="AC75" s="2"/>
      <c r="AD75" s="2"/>
      <c r="AE75" s="2"/>
      <c r="AF75" s="2"/>
      <c r="AG75" s="2"/>
      <c r="AH75" s="2"/>
      <c r="AI75" s="2"/>
      <c r="AK75" s="2"/>
      <c r="AL75" s="2"/>
      <c r="AM75" s="2"/>
      <c r="AN75" s="2"/>
    </row>
    <row r="76" spans="1:40" ht="18.75" x14ac:dyDescent="0.3">
      <c r="A76" s="35"/>
      <c r="B76" s="33"/>
      <c r="C76" s="33"/>
      <c r="D76" s="35"/>
      <c r="E76" s="33"/>
      <c r="F76" s="33"/>
      <c r="G76" s="35"/>
      <c r="H76" s="34"/>
      <c r="I76" s="35"/>
      <c r="J76" s="34"/>
      <c r="K76" s="34"/>
      <c r="L76" s="65"/>
      <c r="M76" s="34"/>
      <c r="N76" s="33"/>
      <c r="O76" s="33"/>
      <c r="P76" s="33"/>
      <c r="Q76" s="33"/>
      <c r="R76" s="33"/>
      <c r="S76" s="33"/>
      <c r="T76" s="33"/>
      <c r="U76" s="33"/>
      <c r="V76" s="33"/>
      <c r="W76" s="33"/>
      <c r="X76" s="33"/>
      <c r="Y76" s="33"/>
      <c r="Z76" s="33"/>
      <c r="AA76" s="33"/>
      <c r="AB76" s="33"/>
      <c r="AC76" s="2"/>
      <c r="AD76" s="2"/>
      <c r="AE76" s="2"/>
      <c r="AF76" s="2"/>
      <c r="AG76" s="2"/>
      <c r="AH76" s="2"/>
      <c r="AI76" s="2"/>
      <c r="AK76" s="2"/>
      <c r="AL76" s="2"/>
      <c r="AM76" s="2"/>
      <c r="AN76" s="2"/>
    </row>
    <row r="77" spans="1:40" ht="18.75" x14ac:dyDescent="0.3">
      <c r="A77" s="35"/>
      <c r="B77" s="33"/>
      <c r="C77" s="33"/>
      <c r="D77" s="35"/>
      <c r="E77" s="33"/>
      <c r="F77" s="33"/>
      <c r="G77" s="35"/>
      <c r="H77" s="34"/>
      <c r="I77" s="35"/>
      <c r="J77" s="34"/>
      <c r="K77" s="34"/>
      <c r="L77" s="65"/>
      <c r="M77" s="34"/>
      <c r="N77" s="33"/>
      <c r="O77" s="33"/>
      <c r="P77" s="33"/>
      <c r="Q77" s="33"/>
      <c r="R77" s="33"/>
      <c r="S77" s="33"/>
      <c r="T77" s="33"/>
      <c r="U77" s="33"/>
      <c r="V77" s="33"/>
      <c r="W77" s="33"/>
      <c r="X77" s="33"/>
      <c r="Y77" s="33"/>
      <c r="Z77" s="33"/>
      <c r="AA77" s="33"/>
      <c r="AB77" s="33"/>
      <c r="AC77" s="2"/>
      <c r="AD77" s="2"/>
      <c r="AE77" s="2"/>
      <c r="AF77" s="2"/>
      <c r="AG77" s="2"/>
      <c r="AH77" s="2"/>
      <c r="AI77" s="2"/>
      <c r="AK77" s="2"/>
      <c r="AL77" s="2"/>
      <c r="AM77" s="2"/>
      <c r="AN77" s="2"/>
    </row>
    <row r="78" spans="1:40" ht="18.75" x14ac:dyDescent="0.3">
      <c r="A78" s="35"/>
      <c r="B78" s="33"/>
      <c r="C78" s="33"/>
      <c r="D78" s="35"/>
      <c r="E78" s="33"/>
      <c r="F78" s="33"/>
      <c r="G78" s="35"/>
      <c r="H78" s="34"/>
      <c r="I78" s="35"/>
      <c r="J78" s="34"/>
      <c r="K78" s="34"/>
      <c r="L78" s="65"/>
      <c r="M78" s="34"/>
      <c r="N78" s="33"/>
      <c r="O78" s="33"/>
      <c r="P78" s="33"/>
      <c r="Q78" s="33"/>
      <c r="R78" s="33"/>
      <c r="S78" s="33"/>
      <c r="T78" s="33"/>
      <c r="U78" s="33"/>
      <c r="V78" s="33"/>
      <c r="W78" s="33"/>
      <c r="X78" s="33"/>
      <c r="Y78" s="33"/>
      <c r="Z78" s="33"/>
      <c r="AA78" s="33"/>
      <c r="AB78" s="33"/>
      <c r="AC78" s="2"/>
      <c r="AD78" s="2"/>
      <c r="AE78" s="2"/>
      <c r="AF78" s="2"/>
      <c r="AG78" s="2"/>
      <c r="AH78" s="2"/>
      <c r="AI78" s="2"/>
      <c r="AK78" s="2"/>
      <c r="AL78" s="2"/>
      <c r="AM78" s="2"/>
      <c r="AN78" s="2"/>
    </row>
    <row r="79" spans="1:40" ht="18.75" x14ac:dyDescent="0.3">
      <c r="A79" s="35"/>
      <c r="B79" s="33"/>
      <c r="C79" s="33"/>
      <c r="D79" s="35"/>
      <c r="E79" s="33"/>
      <c r="F79" s="33"/>
      <c r="G79" s="35"/>
      <c r="H79" s="34"/>
      <c r="I79" s="35"/>
      <c r="J79" s="34"/>
      <c r="K79" s="34"/>
      <c r="L79" s="65"/>
      <c r="M79" s="34"/>
      <c r="N79" s="33"/>
      <c r="O79" s="33"/>
      <c r="P79" s="33"/>
      <c r="Q79" s="33"/>
      <c r="R79" s="33"/>
      <c r="S79" s="33"/>
      <c r="T79" s="33"/>
      <c r="U79" s="33"/>
      <c r="V79" s="33"/>
      <c r="W79" s="33"/>
      <c r="X79" s="33"/>
      <c r="Y79" s="33"/>
      <c r="Z79" s="33"/>
      <c r="AA79" s="33"/>
      <c r="AB79" s="33"/>
      <c r="AC79" s="2"/>
      <c r="AD79" s="2"/>
      <c r="AE79" s="2"/>
      <c r="AF79" s="2"/>
      <c r="AG79" s="2"/>
      <c r="AH79" s="2"/>
      <c r="AI79" s="2"/>
      <c r="AK79" s="2"/>
      <c r="AL79" s="2"/>
      <c r="AM79" s="2"/>
      <c r="AN79" s="2"/>
    </row>
    <row r="80" spans="1:40" ht="18.75" x14ac:dyDescent="0.3">
      <c r="A80" s="35"/>
      <c r="B80" s="33"/>
      <c r="C80" s="33"/>
      <c r="D80" s="35"/>
      <c r="E80" s="33"/>
      <c r="F80" s="33"/>
      <c r="G80" s="35"/>
      <c r="H80" s="34"/>
      <c r="I80" s="35"/>
      <c r="J80" s="34"/>
      <c r="K80" s="34"/>
      <c r="L80" s="65"/>
      <c r="M80" s="34"/>
      <c r="N80" s="33"/>
      <c r="O80" s="33"/>
      <c r="P80" s="33"/>
      <c r="Q80" s="33"/>
      <c r="R80" s="33"/>
      <c r="S80" s="33"/>
      <c r="T80" s="33"/>
      <c r="U80" s="33"/>
      <c r="V80" s="33"/>
      <c r="W80" s="33"/>
      <c r="X80" s="33"/>
      <c r="Y80" s="33"/>
      <c r="Z80" s="33"/>
      <c r="AA80" s="33"/>
      <c r="AB80" s="33"/>
      <c r="AC80" s="2"/>
      <c r="AD80" s="2"/>
      <c r="AE80" s="2"/>
      <c r="AF80" s="2"/>
      <c r="AG80" s="2"/>
      <c r="AH80" s="2"/>
      <c r="AI80" s="2"/>
      <c r="AK80" s="2"/>
      <c r="AL80" s="2"/>
      <c r="AM80" s="2"/>
      <c r="AN80" s="2"/>
    </row>
    <row r="81" spans="1:40" ht="18.75" x14ac:dyDescent="0.3">
      <c r="A81" s="35"/>
      <c r="B81" s="33"/>
      <c r="C81" s="33"/>
      <c r="D81" s="35"/>
      <c r="E81" s="33"/>
      <c r="F81" s="33"/>
      <c r="G81" s="35"/>
      <c r="H81" s="34"/>
      <c r="I81" s="35"/>
      <c r="J81" s="34"/>
      <c r="K81" s="34"/>
      <c r="L81" s="65"/>
      <c r="M81" s="34"/>
      <c r="N81" s="33"/>
      <c r="O81" s="33"/>
      <c r="P81" s="33"/>
      <c r="Q81" s="33"/>
      <c r="R81" s="33"/>
      <c r="S81" s="33"/>
      <c r="T81" s="33"/>
      <c r="U81" s="33"/>
      <c r="V81" s="33"/>
      <c r="W81" s="33"/>
      <c r="X81" s="33"/>
      <c r="Y81" s="33"/>
      <c r="Z81" s="33"/>
      <c r="AA81" s="33"/>
      <c r="AB81" s="33"/>
      <c r="AC81" s="2"/>
      <c r="AD81" s="2"/>
      <c r="AE81" s="2"/>
      <c r="AF81" s="2"/>
      <c r="AG81" s="2"/>
      <c r="AH81" s="2"/>
      <c r="AI81" s="2"/>
      <c r="AK81" s="2"/>
      <c r="AL81" s="2"/>
      <c r="AM81" s="2"/>
      <c r="AN81" s="2"/>
    </row>
    <row r="82" spans="1:40" ht="18.75" x14ac:dyDescent="0.3">
      <c r="A82" s="35"/>
      <c r="B82" s="33"/>
      <c r="C82" s="33"/>
      <c r="D82" s="35"/>
      <c r="E82" s="33"/>
      <c r="F82" s="33"/>
      <c r="G82" s="35"/>
      <c r="H82" s="34"/>
      <c r="I82" s="35"/>
      <c r="J82" s="34"/>
      <c r="K82" s="34"/>
      <c r="L82" s="65"/>
      <c r="M82" s="2"/>
      <c r="N82" s="33"/>
      <c r="O82" s="33"/>
      <c r="P82" s="33"/>
      <c r="Q82" s="33"/>
      <c r="R82" s="33"/>
      <c r="S82" s="33"/>
      <c r="T82" s="33"/>
      <c r="U82" s="33"/>
      <c r="V82" s="33"/>
      <c r="W82" s="33"/>
      <c r="X82" s="33"/>
      <c r="Y82" s="33"/>
      <c r="Z82" s="33"/>
      <c r="AA82" s="33"/>
      <c r="AB82" s="33"/>
      <c r="AC82" s="2"/>
      <c r="AD82" s="2"/>
      <c r="AE82" s="2"/>
      <c r="AF82" s="2"/>
      <c r="AG82" s="2"/>
      <c r="AH82" s="2"/>
      <c r="AI82" s="2"/>
      <c r="AK82" s="2"/>
      <c r="AL82" s="2"/>
      <c r="AM82" s="2"/>
      <c r="AN82" s="2"/>
    </row>
    <row r="83" spans="1:40" ht="18.75" x14ac:dyDescent="0.3">
      <c r="A83" s="35"/>
      <c r="B83" s="33"/>
      <c r="C83" s="33"/>
      <c r="D83" s="35"/>
      <c r="E83" s="33"/>
      <c r="F83" s="33"/>
      <c r="G83" s="35"/>
      <c r="H83" s="34"/>
      <c r="I83" s="35"/>
      <c r="J83" s="34"/>
      <c r="K83" s="34"/>
      <c r="L83" s="65"/>
      <c r="M83" s="34"/>
      <c r="N83" s="33"/>
      <c r="O83" s="33"/>
      <c r="P83" s="33"/>
      <c r="Q83" s="33"/>
      <c r="R83" s="33"/>
      <c r="S83" s="33"/>
      <c r="T83" s="33"/>
      <c r="U83" s="33"/>
      <c r="V83" s="33"/>
      <c r="W83" s="33"/>
      <c r="X83" s="33"/>
      <c r="Y83" s="33"/>
      <c r="Z83" s="33"/>
      <c r="AA83" s="33"/>
      <c r="AB83" s="33"/>
      <c r="AC83" s="2"/>
      <c r="AD83" s="2"/>
      <c r="AE83" s="2"/>
      <c r="AF83" s="2"/>
      <c r="AG83" s="2"/>
      <c r="AH83" s="2"/>
      <c r="AI83" s="2"/>
      <c r="AK83" s="2"/>
      <c r="AL83" s="2"/>
      <c r="AM83" s="2"/>
      <c r="AN83" s="2"/>
    </row>
    <row r="84" spans="1:40" ht="18.75" x14ac:dyDescent="0.3">
      <c r="A84" s="35"/>
      <c r="B84" s="33"/>
      <c r="C84" s="33"/>
      <c r="D84" s="35"/>
      <c r="E84" s="33"/>
      <c r="F84" s="33"/>
      <c r="G84" s="35"/>
      <c r="H84" s="34"/>
      <c r="I84" s="35"/>
      <c r="J84" s="34"/>
      <c r="K84" s="34"/>
      <c r="L84" s="65"/>
      <c r="M84" s="34"/>
      <c r="N84" s="33"/>
      <c r="O84" s="33"/>
      <c r="P84" s="33"/>
      <c r="Q84" s="33"/>
      <c r="R84" s="33"/>
      <c r="S84" s="33"/>
      <c r="T84" s="33"/>
      <c r="U84" s="33"/>
      <c r="V84" s="33"/>
      <c r="W84" s="33"/>
      <c r="X84" s="33"/>
      <c r="Y84" s="33"/>
      <c r="Z84" s="33"/>
      <c r="AA84" s="33"/>
      <c r="AB84" s="33"/>
      <c r="AC84" s="2"/>
      <c r="AD84" s="2"/>
      <c r="AE84" s="2"/>
      <c r="AF84" s="2"/>
      <c r="AG84" s="2"/>
      <c r="AH84" s="2"/>
      <c r="AI84" s="2"/>
      <c r="AK84" s="2"/>
      <c r="AL84" s="2"/>
      <c r="AM84" s="2"/>
      <c r="AN84" s="2"/>
    </row>
    <row r="85" spans="1:40" ht="18.75" x14ac:dyDescent="0.3">
      <c r="A85" s="35"/>
      <c r="B85" s="33"/>
      <c r="C85" s="33"/>
      <c r="D85" s="35"/>
      <c r="E85" s="33"/>
      <c r="F85" s="33"/>
      <c r="G85" s="35"/>
      <c r="H85" s="34"/>
      <c r="I85" s="35"/>
      <c r="J85" s="34"/>
      <c r="K85" s="34"/>
      <c r="L85" s="65"/>
      <c r="M85" s="34"/>
      <c r="N85" s="33"/>
      <c r="O85" s="33"/>
      <c r="P85" s="33"/>
      <c r="Q85" s="33"/>
      <c r="R85" s="33"/>
      <c r="S85" s="33"/>
      <c r="T85" s="33"/>
      <c r="U85" s="33"/>
      <c r="V85" s="33"/>
      <c r="W85" s="33"/>
      <c r="X85" s="33"/>
      <c r="Y85" s="33"/>
      <c r="Z85" s="33"/>
      <c r="AA85" s="33"/>
      <c r="AB85" s="33"/>
      <c r="AC85" s="2"/>
      <c r="AD85" s="2"/>
      <c r="AE85" s="2"/>
      <c r="AF85" s="2"/>
      <c r="AG85" s="2"/>
      <c r="AH85" s="2"/>
      <c r="AI85" s="2"/>
      <c r="AK85" s="2"/>
      <c r="AL85" s="2"/>
      <c r="AM85" s="2"/>
      <c r="AN85" s="2"/>
    </row>
    <row r="86" spans="1:40" ht="18.75" x14ac:dyDescent="0.3">
      <c r="A86" s="35"/>
      <c r="B86" s="33"/>
      <c r="C86" s="33"/>
      <c r="D86" s="35"/>
      <c r="E86" s="33"/>
      <c r="F86" s="33"/>
      <c r="G86" s="35"/>
      <c r="H86" s="34"/>
      <c r="I86" s="35"/>
      <c r="J86" s="34"/>
      <c r="K86" s="34"/>
      <c r="L86" s="65"/>
      <c r="M86" s="34"/>
      <c r="N86" s="33"/>
      <c r="O86" s="33"/>
      <c r="P86" s="33"/>
      <c r="Q86" s="33"/>
      <c r="R86" s="33"/>
      <c r="S86" s="33"/>
      <c r="T86" s="33"/>
      <c r="U86" s="33"/>
      <c r="V86" s="33"/>
      <c r="W86" s="33"/>
      <c r="X86" s="33"/>
      <c r="Y86" s="33"/>
      <c r="Z86" s="33"/>
      <c r="AA86" s="33"/>
      <c r="AB86" s="33"/>
      <c r="AC86" s="2"/>
      <c r="AD86" s="2"/>
      <c r="AE86" s="2"/>
      <c r="AF86" s="2"/>
      <c r="AG86" s="2"/>
      <c r="AH86" s="2"/>
      <c r="AI86" s="2"/>
      <c r="AK86" s="2"/>
      <c r="AL86" s="2"/>
      <c r="AM86" s="2"/>
      <c r="AN86" s="2"/>
    </row>
    <row r="87" spans="1:40" ht="18.75" x14ac:dyDescent="0.3">
      <c r="A87" s="35"/>
      <c r="B87" s="33"/>
      <c r="C87" s="33"/>
      <c r="D87" s="35"/>
      <c r="E87" s="33"/>
      <c r="F87" s="33"/>
      <c r="G87" s="35"/>
      <c r="H87" s="34"/>
      <c r="I87" s="35"/>
      <c r="J87" s="34"/>
      <c r="K87" s="34"/>
      <c r="L87" s="65"/>
      <c r="M87" s="34"/>
      <c r="N87" s="33"/>
      <c r="O87" s="33"/>
      <c r="P87" s="33"/>
      <c r="Q87" s="33"/>
      <c r="R87" s="33"/>
      <c r="S87" s="33"/>
      <c r="T87" s="33"/>
      <c r="U87" s="33"/>
      <c r="V87" s="33"/>
      <c r="W87" s="33"/>
      <c r="X87" s="33"/>
      <c r="Y87" s="33"/>
      <c r="Z87" s="33"/>
      <c r="AA87" s="33"/>
      <c r="AB87" s="33"/>
      <c r="AC87" s="2"/>
      <c r="AD87" s="2"/>
      <c r="AE87" s="2"/>
      <c r="AF87" s="2"/>
      <c r="AG87" s="2"/>
      <c r="AH87" s="2"/>
      <c r="AI87" s="2"/>
      <c r="AK87" s="2"/>
      <c r="AL87" s="2"/>
      <c r="AM87" s="2"/>
      <c r="AN87" s="2"/>
    </row>
    <row r="88" spans="1:40" ht="18.75" x14ac:dyDescent="0.3">
      <c r="A88" s="35"/>
      <c r="B88" s="33"/>
      <c r="C88" s="33"/>
      <c r="D88" s="35"/>
      <c r="E88" s="33"/>
      <c r="F88" s="33"/>
      <c r="G88" s="35"/>
      <c r="H88" s="34"/>
      <c r="I88" s="35"/>
      <c r="J88" s="34"/>
      <c r="K88" s="34"/>
      <c r="L88" s="65"/>
      <c r="M88" s="34"/>
      <c r="N88" s="33"/>
      <c r="O88" s="33"/>
      <c r="P88" s="33"/>
      <c r="Q88" s="33"/>
      <c r="R88" s="33"/>
      <c r="S88" s="33"/>
      <c r="T88" s="33"/>
      <c r="U88" s="33"/>
      <c r="V88" s="33"/>
      <c r="W88" s="33"/>
      <c r="X88" s="33"/>
      <c r="Y88" s="33"/>
      <c r="Z88" s="33"/>
      <c r="AA88" s="33"/>
      <c r="AB88" s="33"/>
      <c r="AC88" s="2"/>
      <c r="AD88" s="2"/>
      <c r="AE88" s="2"/>
      <c r="AF88" s="2"/>
      <c r="AG88" s="2"/>
      <c r="AH88" s="2"/>
      <c r="AI88" s="2"/>
      <c r="AK88" s="2"/>
      <c r="AL88" s="2"/>
      <c r="AM88" s="2"/>
      <c r="AN88" s="2"/>
    </row>
    <row r="89" spans="1:40" ht="18.75" x14ac:dyDescent="0.3">
      <c r="A89" s="35"/>
      <c r="B89" s="33"/>
      <c r="C89" s="33"/>
      <c r="D89" s="35"/>
      <c r="E89" s="33"/>
      <c r="F89" s="33"/>
      <c r="G89" s="35"/>
      <c r="H89" s="34"/>
      <c r="I89" s="35"/>
      <c r="J89" s="34"/>
      <c r="K89" s="34"/>
      <c r="L89" s="65"/>
      <c r="M89" s="34"/>
      <c r="N89" s="33"/>
      <c r="O89" s="33"/>
      <c r="P89" s="33"/>
      <c r="Q89" s="33"/>
      <c r="R89" s="33"/>
      <c r="S89" s="33"/>
      <c r="T89" s="33"/>
      <c r="U89" s="33"/>
      <c r="V89" s="33"/>
      <c r="W89" s="33"/>
      <c r="X89" s="33"/>
      <c r="Y89" s="33"/>
      <c r="Z89" s="33"/>
      <c r="AA89" s="33"/>
      <c r="AB89" s="33"/>
      <c r="AC89" s="2"/>
      <c r="AD89" s="2"/>
      <c r="AE89" s="2"/>
      <c r="AF89" s="2"/>
      <c r="AG89" s="2"/>
      <c r="AH89" s="2"/>
      <c r="AI89" s="2"/>
      <c r="AK89" s="2"/>
      <c r="AL89" s="2"/>
      <c r="AM89" s="2"/>
      <c r="AN89" s="2"/>
    </row>
    <row r="90" spans="1:40" ht="18.75" x14ac:dyDescent="0.3">
      <c r="A90" s="35"/>
      <c r="B90" s="33"/>
      <c r="C90" s="33"/>
      <c r="D90" s="35"/>
      <c r="E90" s="33"/>
      <c r="F90" s="33"/>
      <c r="G90" s="35"/>
      <c r="H90" s="34"/>
      <c r="I90" s="35"/>
      <c r="J90" s="34"/>
      <c r="K90" s="34"/>
      <c r="L90" s="65"/>
      <c r="M90" s="34"/>
      <c r="N90" s="33"/>
      <c r="O90" s="33"/>
      <c r="P90" s="33"/>
      <c r="Q90" s="33"/>
      <c r="R90" s="33"/>
      <c r="S90" s="33"/>
      <c r="T90" s="33"/>
      <c r="U90" s="33"/>
      <c r="V90" s="33"/>
      <c r="W90" s="33"/>
      <c r="X90" s="33"/>
      <c r="Y90" s="33"/>
      <c r="Z90" s="33"/>
      <c r="AA90" s="33"/>
      <c r="AB90" s="33"/>
      <c r="AC90" s="2"/>
      <c r="AD90" s="2"/>
      <c r="AE90" s="2"/>
      <c r="AF90" s="2"/>
      <c r="AG90" s="2"/>
      <c r="AH90" s="2"/>
      <c r="AI90" s="2"/>
      <c r="AK90" s="2"/>
      <c r="AL90" s="2"/>
      <c r="AM90" s="2"/>
      <c r="AN90" s="2"/>
    </row>
    <row r="91" spans="1:40" ht="18.75" x14ac:dyDescent="0.3">
      <c r="A91" s="35"/>
      <c r="B91" s="33"/>
      <c r="C91" s="33"/>
      <c r="D91" s="35"/>
      <c r="E91" s="33"/>
      <c r="F91" s="33"/>
      <c r="G91" s="35"/>
      <c r="H91" s="34"/>
      <c r="I91" s="35"/>
      <c r="J91" s="34"/>
      <c r="K91" s="34"/>
      <c r="L91" s="65"/>
      <c r="M91" s="34"/>
      <c r="N91" s="33"/>
      <c r="O91" s="33"/>
      <c r="P91" s="33"/>
      <c r="Q91" s="33"/>
      <c r="R91" s="33"/>
      <c r="S91" s="33"/>
      <c r="T91" s="33"/>
      <c r="U91" s="33"/>
      <c r="V91" s="33"/>
      <c r="W91" s="33"/>
      <c r="X91" s="33"/>
      <c r="Y91" s="33"/>
      <c r="Z91" s="33"/>
      <c r="AA91" s="33"/>
      <c r="AB91" s="33"/>
      <c r="AC91" s="2"/>
      <c r="AD91" s="2"/>
      <c r="AE91" s="2"/>
      <c r="AF91" s="2"/>
      <c r="AG91" s="2"/>
      <c r="AH91" s="2"/>
      <c r="AI91" s="2"/>
      <c r="AK91" s="2"/>
      <c r="AL91" s="2"/>
      <c r="AM91" s="2"/>
      <c r="AN91" s="2"/>
    </row>
    <row r="92" spans="1:40" ht="18.75" x14ac:dyDescent="0.3">
      <c r="A92" s="35"/>
      <c r="B92" s="33"/>
      <c r="C92" s="33"/>
      <c r="D92" s="35"/>
      <c r="E92" s="33"/>
      <c r="F92" s="33"/>
      <c r="G92" s="35"/>
      <c r="H92" s="34"/>
      <c r="I92" s="35"/>
      <c r="J92" s="34"/>
      <c r="K92" s="34"/>
      <c r="L92" s="65"/>
      <c r="M92" s="34"/>
      <c r="N92" s="33"/>
      <c r="O92" s="33"/>
      <c r="P92" s="33"/>
      <c r="Q92" s="33"/>
      <c r="R92" s="33"/>
      <c r="S92" s="33"/>
      <c r="T92" s="33"/>
      <c r="U92" s="33"/>
      <c r="V92" s="33"/>
      <c r="W92" s="33"/>
      <c r="X92" s="33"/>
      <c r="Y92" s="33"/>
      <c r="Z92" s="33"/>
      <c r="AA92" s="33"/>
      <c r="AB92" s="33"/>
      <c r="AC92" s="2"/>
      <c r="AD92" s="2"/>
      <c r="AE92" s="2"/>
      <c r="AF92" s="2"/>
      <c r="AG92" s="2"/>
      <c r="AH92" s="2"/>
      <c r="AI92" s="2"/>
      <c r="AK92" s="2"/>
      <c r="AL92" s="2"/>
      <c r="AM92" s="2"/>
      <c r="AN92" s="2"/>
    </row>
    <row r="93" spans="1:40" ht="18.75" x14ac:dyDescent="0.3">
      <c r="A93" s="35"/>
      <c r="B93" s="33"/>
      <c r="C93" s="33"/>
      <c r="D93" s="35"/>
      <c r="E93" s="33"/>
      <c r="F93" s="33"/>
      <c r="G93" s="35"/>
      <c r="H93" s="34"/>
      <c r="I93" s="35"/>
      <c r="J93" s="34"/>
      <c r="K93" s="34"/>
      <c r="L93" s="65"/>
      <c r="M93" s="34"/>
      <c r="N93" s="33"/>
      <c r="O93" s="33"/>
      <c r="P93" s="33"/>
      <c r="Q93" s="33"/>
      <c r="R93" s="33"/>
      <c r="S93" s="33"/>
      <c r="T93" s="33"/>
      <c r="U93" s="33"/>
      <c r="V93" s="33"/>
      <c r="W93" s="33"/>
      <c r="X93" s="33"/>
      <c r="Y93" s="33"/>
      <c r="Z93" s="33"/>
      <c r="AA93" s="33"/>
      <c r="AB93" s="33"/>
      <c r="AC93" s="2"/>
      <c r="AD93" s="2"/>
      <c r="AE93" s="2"/>
      <c r="AF93" s="2"/>
      <c r="AG93" s="2"/>
      <c r="AH93" s="2"/>
      <c r="AI93" s="2"/>
      <c r="AK93" s="2"/>
      <c r="AL93" s="2"/>
      <c r="AM93" s="2"/>
      <c r="AN93" s="2"/>
    </row>
    <row r="94" spans="1:40" ht="18.75" x14ac:dyDescent="0.3">
      <c r="A94" s="35"/>
      <c r="B94" s="33"/>
      <c r="C94" s="33"/>
      <c r="D94" s="35"/>
      <c r="E94" s="33"/>
      <c r="F94" s="33"/>
      <c r="G94" s="35"/>
      <c r="H94" s="34"/>
      <c r="I94" s="35"/>
      <c r="J94" s="34"/>
      <c r="K94" s="34"/>
      <c r="L94" s="65"/>
      <c r="M94" s="34"/>
      <c r="N94" s="33"/>
      <c r="O94" s="33"/>
      <c r="P94" s="33"/>
      <c r="Q94" s="33"/>
      <c r="R94" s="33"/>
      <c r="S94" s="33"/>
      <c r="T94" s="33"/>
      <c r="U94" s="33"/>
      <c r="V94" s="33"/>
      <c r="W94" s="33"/>
      <c r="X94" s="33"/>
      <c r="Y94" s="33"/>
      <c r="Z94" s="33"/>
      <c r="AA94" s="33"/>
      <c r="AB94" s="33"/>
      <c r="AC94" s="2"/>
      <c r="AD94" s="2"/>
      <c r="AE94" s="2"/>
      <c r="AF94" s="2"/>
      <c r="AG94" s="2"/>
      <c r="AH94" s="2"/>
      <c r="AI94" s="2"/>
      <c r="AK94" s="2"/>
      <c r="AL94" s="2"/>
      <c r="AM94" s="2"/>
      <c r="AN94" s="2"/>
    </row>
    <row r="95" spans="1:40" ht="18.75" x14ac:dyDescent="0.3">
      <c r="A95" s="35"/>
      <c r="B95" s="33"/>
      <c r="C95" s="33"/>
      <c r="D95" s="35"/>
      <c r="E95" s="33"/>
      <c r="F95" s="33"/>
      <c r="G95" s="35"/>
      <c r="H95" s="34"/>
      <c r="I95" s="35"/>
      <c r="J95" s="34"/>
      <c r="K95" s="34"/>
      <c r="L95" s="65"/>
      <c r="M95" s="34"/>
      <c r="N95" s="33"/>
      <c r="O95" s="33"/>
      <c r="P95" s="33"/>
      <c r="Q95" s="33"/>
      <c r="R95" s="33"/>
      <c r="S95" s="33"/>
      <c r="T95" s="33"/>
      <c r="U95" s="33"/>
      <c r="V95" s="33"/>
      <c r="W95" s="33"/>
      <c r="X95" s="33"/>
      <c r="Y95" s="33"/>
      <c r="Z95" s="33"/>
      <c r="AA95" s="33"/>
      <c r="AB95" s="33"/>
      <c r="AC95" s="2"/>
      <c r="AD95" s="2"/>
      <c r="AE95" s="2"/>
      <c r="AF95" s="2"/>
      <c r="AG95" s="2"/>
      <c r="AH95" s="2"/>
      <c r="AI95" s="2"/>
      <c r="AK95" s="2"/>
      <c r="AL95" s="2"/>
      <c r="AM95" s="2"/>
      <c r="AN95" s="2"/>
    </row>
    <row r="96" spans="1:40" ht="18.75" x14ac:dyDescent="0.3">
      <c r="A96" s="35"/>
      <c r="B96" s="33"/>
      <c r="C96" s="33"/>
      <c r="D96" s="35"/>
      <c r="E96" s="33"/>
      <c r="F96" s="33"/>
      <c r="G96" s="35"/>
      <c r="H96" s="34"/>
      <c r="I96" s="35"/>
      <c r="J96" s="34"/>
      <c r="K96" s="34"/>
      <c r="L96" s="65"/>
      <c r="M96" s="34"/>
      <c r="N96" s="33"/>
      <c r="O96" s="33"/>
      <c r="P96" s="33"/>
      <c r="Q96" s="33"/>
      <c r="R96" s="33"/>
      <c r="S96" s="33"/>
      <c r="T96" s="33"/>
      <c r="U96" s="33"/>
      <c r="V96" s="33"/>
      <c r="W96" s="33"/>
      <c r="X96" s="33"/>
      <c r="Y96" s="33"/>
      <c r="Z96" s="33"/>
      <c r="AA96" s="33"/>
      <c r="AB96" s="33"/>
      <c r="AC96" s="2"/>
      <c r="AD96" s="2"/>
      <c r="AE96" s="2"/>
      <c r="AF96" s="2"/>
      <c r="AG96" s="2"/>
      <c r="AH96" s="2"/>
      <c r="AI96" s="2"/>
      <c r="AK96" s="2"/>
      <c r="AL96" s="2"/>
      <c r="AM96" s="2"/>
      <c r="AN96" s="2"/>
    </row>
    <row r="97" spans="1:40" ht="18.75" x14ac:dyDescent="0.3">
      <c r="A97" s="35"/>
      <c r="B97" s="33"/>
      <c r="C97" s="33"/>
      <c r="D97" s="35"/>
      <c r="E97" s="33"/>
      <c r="F97" s="33"/>
      <c r="G97" s="35"/>
      <c r="H97" s="34"/>
      <c r="I97" s="35"/>
      <c r="J97" s="34"/>
      <c r="K97" s="34"/>
      <c r="L97" s="65"/>
      <c r="M97" s="34"/>
      <c r="N97" s="33"/>
      <c r="O97" s="33"/>
      <c r="P97" s="33"/>
      <c r="Q97" s="33"/>
      <c r="R97" s="33"/>
      <c r="S97" s="33"/>
      <c r="T97" s="33"/>
      <c r="U97" s="33"/>
      <c r="V97" s="33"/>
      <c r="W97" s="33"/>
      <c r="X97" s="33"/>
      <c r="Y97" s="33"/>
      <c r="Z97" s="33"/>
      <c r="AA97" s="33"/>
      <c r="AB97" s="33"/>
      <c r="AC97" s="2"/>
      <c r="AD97" s="2"/>
      <c r="AE97" s="2"/>
      <c r="AF97" s="2"/>
      <c r="AG97" s="2"/>
      <c r="AH97" s="2"/>
      <c r="AI97" s="2"/>
      <c r="AK97" s="2"/>
      <c r="AL97" s="2"/>
      <c r="AM97" s="2"/>
      <c r="AN97" s="2"/>
    </row>
    <row r="98" spans="1:40" ht="18.75" x14ac:dyDescent="0.3">
      <c r="A98" s="35"/>
      <c r="B98" s="33"/>
      <c r="C98" s="33"/>
      <c r="D98" s="35"/>
      <c r="E98" s="33"/>
      <c r="F98" s="33"/>
      <c r="G98" s="35"/>
      <c r="H98" s="34"/>
      <c r="I98" s="35"/>
      <c r="J98" s="34"/>
      <c r="K98" s="34"/>
      <c r="L98" s="65"/>
      <c r="M98" s="34"/>
      <c r="N98" s="33"/>
      <c r="O98" s="33"/>
      <c r="P98" s="33"/>
      <c r="Q98" s="33"/>
      <c r="R98" s="33"/>
      <c r="S98" s="33"/>
      <c r="T98" s="33"/>
      <c r="U98" s="33"/>
      <c r="V98" s="33"/>
      <c r="W98" s="33"/>
      <c r="X98" s="33"/>
      <c r="Y98" s="33"/>
      <c r="Z98" s="33"/>
      <c r="AA98" s="33"/>
      <c r="AB98" s="33"/>
      <c r="AC98" s="2"/>
      <c r="AD98" s="2"/>
      <c r="AE98" s="2"/>
      <c r="AF98" s="2"/>
      <c r="AG98" s="2"/>
      <c r="AH98" s="2"/>
      <c r="AI98" s="2"/>
      <c r="AK98" s="2"/>
      <c r="AL98" s="2"/>
      <c r="AM98" s="2"/>
      <c r="AN98" s="2"/>
    </row>
    <row r="99" spans="1:40" ht="18.75" x14ac:dyDescent="0.3">
      <c r="A99" s="35"/>
      <c r="B99" s="33"/>
      <c r="C99" s="33"/>
      <c r="D99" s="35"/>
      <c r="E99" s="33"/>
      <c r="F99" s="89"/>
      <c r="G99" s="35"/>
      <c r="H99" s="34"/>
      <c r="I99" s="35"/>
      <c r="J99" s="34"/>
      <c r="K99" s="34"/>
      <c r="L99" s="65"/>
      <c r="M99" s="34"/>
      <c r="N99" s="33"/>
      <c r="O99" s="33"/>
      <c r="P99" s="33"/>
      <c r="Q99" s="33"/>
      <c r="R99" s="33"/>
      <c r="S99" s="33"/>
      <c r="T99" s="33"/>
      <c r="U99" s="33"/>
      <c r="V99" s="33"/>
      <c r="W99" s="33"/>
      <c r="X99" s="33"/>
      <c r="Y99" s="33"/>
      <c r="Z99" s="33"/>
      <c r="AA99" s="33"/>
      <c r="AB99" s="33"/>
      <c r="AC99" s="2"/>
      <c r="AD99" s="2"/>
      <c r="AE99" s="2"/>
      <c r="AF99" s="2"/>
      <c r="AG99" s="2"/>
      <c r="AH99" s="2"/>
      <c r="AI99" s="2"/>
      <c r="AK99" s="2"/>
      <c r="AL99" s="2"/>
      <c r="AM99" s="2"/>
      <c r="AN99" s="2"/>
    </row>
    <row r="100" spans="1:40" ht="18.75" x14ac:dyDescent="0.3">
      <c r="A100" s="35"/>
      <c r="B100" s="33"/>
      <c r="C100" s="33"/>
      <c r="D100" s="35"/>
      <c r="E100" s="33"/>
      <c r="F100" s="33"/>
      <c r="G100" s="35"/>
      <c r="H100" s="34"/>
      <c r="I100" s="35"/>
      <c r="J100" s="34"/>
      <c r="K100" s="34"/>
      <c r="L100" s="65"/>
      <c r="M100" s="34"/>
      <c r="N100" s="33"/>
      <c r="O100" s="33"/>
      <c r="P100" s="33"/>
      <c r="Q100" s="33"/>
      <c r="R100" s="33"/>
      <c r="S100" s="33"/>
      <c r="T100" s="33"/>
      <c r="U100" s="33"/>
      <c r="V100" s="33"/>
      <c r="W100" s="33"/>
      <c r="X100" s="33"/>
      <c r="Y100" s="33"/>
      <c r="Z100" s="33"/>
      <c r="AA100" s="33"/>
      <c r="AB100" s="33"/>
      <c r="AC100" s="2"/>
      <c r="AD100" s="2"/>
      <c r="AE100" s="2"/>
      <c r="AF100" s="2"/>
      <c r="AG100" s="2"/>
      <c r="AH100" s="2"/>
      <c r="AI100" s="2"/>
      <c r="AK100" s="2"/>
      <c r="AL100" s="2"/>
      <c r="AM100" s="2"/>
      <c r="AN100" s="2"/>
    </row>
    <row r="101" spans="1:40" ht="18.75" x14ac:dyDescent="0.3">
      <c r="A101" s="35"/>
      <c r="B101" s="33"/>
      <c r="C101" s="33"/>
      <c r="D101" s="35"/>
      <c r="E101" s="33"/>
      <c r="F101" s="33"/>
      <c r="G101" s="35"/>
      <c r="H101" s="34"/>
      <c r="I101" s="35"/>
      <c r="J101" s="34"/>
      <c r="K101" s="34"/>
      <c r="L101" s="65"/>
      <c r="M101" s="34"/>
      <c r="N101" s="33"/>
      <c r="O101" s="33"/>
      <c r="P101" s="33"/>
      <c r="Q101" s="33"/>
      <c r="R101" s="33"/>
      <c r="S101" s="33"/>
      <c r="T101" s="33"/>
      <c r="U101" s="33"/>
      <c r="V101" s="33"/>
      <c r="W101" s="33"/>
      <c r="X101" s="33"/>
      <c r="Y101" s="33"/>
      <c r="Z101" s="33"/>
      <c r="AA101" s="33"/>
      <c r="AB101" s="33"/>
      <c r="AC101" s="2"/>
      <c r="AD101" s="2"/>
      <c r="AE101" s="2"/>
      <c r="AF101" s="2"/>
      <c r="AG101" s="2"/>
      <c r="AH101" s="2"/>
      <c r="AI101" s="2"/>
      <c r="AK101" s="2"/>
      <c r="AL101" s="2"/>
      <c r="AM101" s="2"/>
      <c r="AN101" s="2"/>
    </row>
    <row r="102" spans="1:40" ht="18.75" x14ac:dyDescent="0.3">
      <c r="T102" s="33"/>
      <c r="U102" s="33"/>
      <c r="V102" s="33"/>
      <c r="W102" s="33"/>
      <c r="X102" s="33"/>
      <c r="Y102" s="33"/>
      <c r="Z102" s="33"/>
      <c r="AA102" s="33"/>
      <c r="AB102" s="33"/>
      <c r="AC102" s="2"/>
      <c r="AD102" s="2"/>
      <c r="AE102" s="2"/>
      <c r="AF102" s="2"/>
      <c r="AG102" s="2"/>
      <c r="AH102" s="2"/>
      <c r="AI102" s="2"/>
      <c r="AK102" s="2"/>
      <c r="AL102" s="2"/>
      <c r="AM102" s="2"/>
      <c r="AN102" s="2"/>
    </row>
    <row r="103" spans="1:40" ht="18.75" x14ac:dyDescent="0.3">
      <c r="T103" s="33"/>
      <c r="U103" s="33"/>
      <c r="V103" s="33"/>
      <c r="W103" s="33"/>
      <c r="X103" s="33"/>
      <c r="Y103" s="33"/>
      <c r="Z103" s="33"/>
      <c r="AA103" s="33"/>
      <c r="AB103" s="33"/>
      <c r="AC103" s="2"/>
      <c r="AD103" s="2"/>
      <c r="AE103" s="2"/>
      <c r="AF103" s="2"/>
      <c r="AG103" s="2"/>
      <c r="AH103" s="2"/>
      <c r="AI103" s="2"/>
      <c r="AK103" s="2"/>
      <c r="AL103" s="2"/>
      <c r="AM103" s="2"/>
      <c r="AN103" s="2"/>
    </row>
    <row r="104" spans="1:40" ht="18.75" x14ac:dyDescent="0.3">
      <c r="T104" s="33"/>
      <c r="U104" s="33"/>
      <c r="V104" s="33"/>
      <c r="W104" s="33"/>
      <c r="X104" s="33"/>
      <c r="Y104" s="33"/>
      <c r="Z104" s="33"/>
      <c r="AA104" s="33"/>
      <c r="AB104" s="33"/>
      <c r="AC104" s="2"/>
      <c r="AD104" s="2"/>
      <c r="AE104" s="2"/>
      <c r="AF104" s="2"/>
      <c r="AG104" s="2"/>
      <c r="AH104" s="2"/>
      <c r="AI104" s="2"/>
      <c r="AK104" s="2"/>
      <c r="AL104" s="2"/>
      <c r="AM104" s="2"/>
      <c r="AN104" s="2"/>
    </row>
    <row r="105" spans="1:40" ht="18.75" x14ac:dyDescent="0.3">
      <c r="T105" s="33"/>
      <c r="U105" s="33"/>
      <c r="V105" s="33"/>
      <c r="W105" s="33"/>
      <c r="X105" s="33"/>
      <c r="Y105" s="33"/>
      <c r="Z105" s="33"/>
      <c r="AA105" s="33"/>
      <c r="AB105" s="33"/>
      <c r="AC105" s="2"/>
      <c r="AD105" s="2"/>
      <c r="AE105" s="2"/>
      <c r="AF105" s="2"/>
      <c r="AG105" s="2"/>
      <c r="AH105" s="2"/>
      <c r="AI105" s="2"/>
      <c r="AK105" s="2"/>
      <c r="AL105" s="2"/>
      <c r="AM105" s="2"/>
      <c r="AN105" s="2"/>
    </row>
    <row r="106" spans="1:40" ht="18.75" x14ac:dyDescent="0.3">
      <c r="T106" s="33"/>
      <c r="U106" s="33"/>
      <c r="V106" s="33"/>
      <c r="W106" s="33"/>
      <c r="X106" s="33"/>
      <c r="Y106" s="33"/>
      <c r="Z106" s="33"/>
      <c r="AA106" s="33"/>
      <c r="AB106" s="33"/>
      <c r="AC106" s="2"/>
      <c r="AD106" s="2"/>
      <c r="AE106" s="2"/>
      <c r="AF106" s="2"/>
      <c r="AG106" s="2"/>
      <c r="AH106" s="2"/>
      <c r="AI106" s="2"/>
      <c r="AK106" s="2"/>
      <c r="AL106" s="2"/>
      <c r="AM106" s="2"/>
      <c r="AN106" s="2"/>
    </row>
    <row r="107" spans="1:40" ht="18.75" x14ac:dyDescent="0.3">
      <c r="T107" s="33"/>
      <c r="U107" s="33"/>
      <c r="V107" s="33"/>
      <c r="W107" s="33"/>
      <c r="X107" s="33"/>
      <c r="Y107" s="33"/>
      <c r="Z107" s="33"/>
      <c r="AA107" s="33"/>
      <c r="AB107" s="33"/>
      <c r="AC107" s="2"/>
      <c r="AD107" s="2"/>
      <c r="AE107" s="2"/>
      <c r="AF107" s="2"/>
      <c r="AG107" s="2"/>
      <c r="AH107" s="2"/>
      <c r="AI107" s="2"/>
      <c r="AK107" s="2"/>
      <c r="AL107" s="2"/>
      <c r="AM107" s="2"/>
      <c r="AN107" s="2"/>
    </row>
    <row r="108" spans="1:40" ht="18.75" x14ac:dyDescent="0.3">
      <c r="T108" s="33"/>
      <c r="U108" s="33"/>
      <c r="V108" s="33"/>
      <c r="W108" s="33"/>
      <c r="X108" s="33"/>
      <c r="Y108" s="33"/>
      <c r="Z108" s="33"/>
      <c r="AA108" s="33"/>
      <c r="AB108" s="33"/>
      <c r="AC108" s="2"/>
      <c r="AD108" s="2"/>
      <c r="AE108" s="2"/>
      <c r="AF108" s="2"/>
      <c r="AG108" s="2"/>
      <c r="AH108" s="2"/>
      <c r="AI108" s="2"/>
      <c r="AK108" s="2"/>
      <c r="AL108" s="2"/>
      <c r="AM108" s="2"/>
      <c r="AN108" s="2"/>
    </row>
    <row r="109" spans="1:40" ht="18.75" x14ac:dyDescent="0.3">
      <c r="T109" s="33"/>
      <c r="U109" s="33"/>
      <c r="V109" s="33"/>
      <c r="W109" s="33"/>
      <c r="X109" s="33"/>
      <c r="Y109" s="33"/>
      <c r="Z109" s="33"/>
      <c r="AA109" s="33"/>
      <c r="AB109" s="33"/>
      <c r="AC109" s="2"/>
      <c r="AD109" s="2"/>
      <c r="AE109" s="2"/>
      <c r="AF109" s="2"/>
      <c r="AG109" s="2"/>
      <c r="AH109" s="2"/>
      <c r="AI109" s="2"/>
      <c r="AK109" s="2"/>
      <c r="AL109" s="2"/>
      <c r="AM109" s="2"/>
      <c r="AN109" s="2"/>
    </row>
    <row r="110" spans="1:40" ht="18.75" x14ac:dyDescent="0.3">
      <c r="T110" s="33"/>
      <c r="U110" s="33"/>
      <c r="V110" s="33"/>
      <c r="W110" s="33"/>
      <c r="X110" s="33"/>
      <c r="Y110" s="33"/>
      <c r="Z110" s="33"/>
      <c r="AA110" s="33"/>
      <c r="AB110" s="33"/>
      <c r="AC110" s="2"/>
      <c r="AD110" s="2"/>
      <c r="AE110" s="2"/>
      <c r="AF110" s="2"/>
      <c r="AG110" s="2"/>
      <c r="AH110" s="2"/>
      <c r="AI110" s="2"/>
      <c r="AK110" s="2"/>
      <c r="AL110" s="2"/>
      <c r="AM110" s="2"/>
      <c r="AN110" s="2"/>
    </row>
    <row r="111" spans="1:40" ht="18.75" x14ac:dyDescent="0.3">
      <c r="T111" s="33"/>
      <c r="U111" s="33"/>
      <c r="V111" s="33"/>
      <c r="W111" s="33"/>
      <c r="X111" s="33"/>
      <c r="Y111" s="33"/>
      <c r="Z111" s="33"/>
      <c r="AA111" s="33"/>
      <c r="AB111" s="33"/>
      <c r="AC111" s="2"/>
      <c r="AD111" s="2"/>
      <c r="AE111" s="2"/>
      <c r="AF111" s="2"/>
      <c r="AG111" s="2"/>
      <c r="AH111" s="2"/>
      <c r="AI111" s="2"/>
      <c r="AK111" s="2"/>
      <c r="AL111" s="2"/>
      <c r="AM111" s="2"/>
      <c r="AN111" s="2"/>
    </row>
    <row r="112" spans="1:40" ht="18.75" x14ac:dyDescent="0.3">
      <c r="T112" s="33"/>
      <c r="U112" s="33"/>
      <c r="V112" s="33"/>
      <c r="W112" s="33"/>
      <c r="X112" s="33"/>
      <c r="Y112" s="33"/>
      <c r="Z112" s="33"/>
      <c r="AA112" s="33"/>
      <c r="AB112" s="33"/>
      <c r="AC112" s="2"/>
      <c r="AD112" s="2"/>
      <c r="AE112" s="2"/>
      <c r="AF112" s="2"/>
      <c r="AG112" s="2"/>
      <c r="AH112" s="2"/>
      <c r="AI112" s="2"/>
      <c r="AK112" s="2"/>
      <c r="AL112" s="2"/>
      <c r="AM112" s="2"/>
      <c r="AN112" s="2"/>
    </row>
    <row r="113" spans="1:40" ht="18.75" x14ac:dyDescent="0.3">
      <c r="T113" s="33"/>
      <c r="U113" s="33"/>
      <c r="V113" s="33"/>
      <c r="W113" s="33"/>
      <c r="X113" s="33"/>
      <c r="Y113" s="33"/>
      <c r="Z113" s="33"/>
      <c r="AA113" s="33"/>
      <c r="AB113" s="33"/>
      <c r="AC113" s="2"/>
      <c r="AD113" s="2"/>
      <c r="AE113" s="2"/>
      <c r="AF113" s="2"/>
      <c r="AG113" s="2"/>
      <c r="AH113" s="2"/>
      <c r="AI113" s="2"/>
      <c r="AK113" s="2"/>
      <c r="AL113" s="2"/>
      <c r="AM113" s="2"/>
      <c r="AN113" s="2"/>
    </row>
    <row r="114" spans="1:40" ht="18.75" x14ac:dyDescent="0.3">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2"/>
      <c r="AD114" s="2"/>
      <c r="AE114" s="2"/>
      <c r="AF114" s="2"/>
      <c r="AG114" s="2"/>
      <c r="AH114" s="2"/>
      <c r="AI114" s="2"/>
      <c r="AK114" s="2"/>
      <c r="AL114" s="2"/>
      <c r="AM114" s="2"/>
      <c r="AN114" s="2"/>
    </row>
    <row r="115" spans="1:40" ht="18.75" x14ac:dyDescent="0.3">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2"/>
      <c r="AD115" s="2"/>
      <c r="AE115" s="2"/>
      <c r="AF115" s="2"/>
      <c r="AG115" s="2"/>
      <c r="AH115" s="2"/>
      <c r="AI115" s="2"/>
      <c r="AK115" s="2"/>
      <c r="AL115" s="2"/>
      <c r="AM115" s="2"/>
      <c r="AN115" s="2"/>
    </row>
    <row r="116" spans="1:40" ht="18.75" x14ac:dyDescent="0.3">
      <c r="A116" s="35"/>
      <c r="B116" s="33"/>
      <c r="C116" s="33"/>
      <c r="D116" s="35"/>
      <c r="E116" s="33"/>
      <c r="F116" s="33"/>
      <c r="G116" s="33"/>
      <c r="H116" s="33"/>
      <c r="I116" s="33"/>
      <c r="J116" s="33"/>
      <c r="K116" s="33"/>
      <c r="L116" s="65"/>
      <c r="M116" s="33"/>
      <c r="N116" s="33"/>
      <c r="O116" s="33"/>
      <c r="P116" s="33"/>
      <c r="Q116" s="33"/>
      <c r="R116" s="33"/>
      <c r="S116" s="33"/>
      <c r="T116" s="33"/>
      <c r="U116" s="33"/>
      <c r="V116" s="33"/>
      <c r="W116" s="33"/>
      <c r="X116" s="33"/>
      <c r="Y116" s="33"/>
      <c r="Z116" s="33"/>
      <c r="AA116" s="33"/>
      <c r="AB116" s="33"/>
      <c r="AC116" s="2"/>
      <c r="AD116" s="2"/>
      <c r="AE116" s="2"/>
      <c r="AF116" s="2"/>
      <c r="AG116" s="2"/>
      <c r="AH116" s="2"/>
      <c r="AI116" s="2"/>
      <c r="AK116" s="2"/>
      <c r="AL116" s="2"/>
      <c r="AM116" s="2"/>
      <c r="AN116" s="2"/>
    </row>
    <row r="117" spans="1:40" ht="18.75" x14ac:dyDescent="0.3">
      <c r="A117" s="35"/>
      <c r="B117" s="33"/>
      <c r="C117" s="33"/>
      <c r="D117" s="35"/>
      <c r="E117" s="33"/>
      <c r="F117" s="33"/>
      <c r="G117" s="33"/>
      <c r="H117" s="33"/>
      <c r="I117" s="33"/>
      <c r="J117" s="33"/>
      <c r="K117" s="33"/>
      <c r="L117" s="65"/>
      <c r="M117" s="33"/>
      <c r="N117" s="33"/>
      <c r="O117" s="33"/>
      <c r="P117" s="33"/>
      <c r="Q117" s="33"/>
      <c r="R117" s="33"/>
      <c r="S117" s="33"/>
      <c r="T117" s="33"/>
      <c r="U117" s="33"/>
      <c r="V117" s="33"/>
      <c r="W117" s="33"/>
      <c r="X117" s="33"/>
      <c r="Y117" s="33"/>
      <c r="Z117" s="33"/>
      <c r="AA117" s="33"/>
      <c r="AB117" s="33"/>
      <c r="AC117" s="2"/>
      <c r="AD117" s="2"/>
      <c r="AE117" s="2"/>
      <c r="AF117" s="2"/>
      <c r="AG117" s="2"/>
      <c r="AH117" s="2"/>
      <c r="AI117" s="2"/>
      <c r="AK117" s="2"/>
      <c r="AL117" s="2"/>
      <c r="AM117" s="2"/>
      <c r="AN117" s="2"/>
    </row>
    <row r="118" spans="1:40" ht="18.75" x14ac:dyDescent="0.3">
      <c r="A118" s="35"/>
      <c r="B118" s="33"/>
      <c r="C118" s="33"/>
      <c r="D118" s="35"/>
      <c r="E118" s="33"/>
      <c r="F118" s="33"/>
      <c r="G118" s="35"/>
      <c r="H118" s="33"/>
      <c r="I118" s="33"/>
      <c r="J118" s="33"/>
      <c r="K118" s="33"/>
      <c r="L118" s="65"/>
      <c r="M118" s="33"/>
      <c r="N118" s="33"/>
      <c r="O118" s="33"/>
      <c r="P118" s="33"/>
      <c r="Q118" s="33"/>
      <c r="R118" s="33"/>
      <c r="S118" s="33"/>
      <c r="T118" s="33"/>
      <c r="U118" s="33"/>
      <c r="V118" s="33"/>
      <c r="W118" s="33"/>
      <c r="X118" s="33"/>
      <c r="Y118" s="33"/>
      <c r="Z118" s="33"/>
      <c r="AA118" s="33"/>
      <c r="AB118" s="33"/>
      <c r="AC118" s="2"/>
      <c r="AD118" s="2"/>
      <c r="AE118" s="2"/>
      <c r="AF118" s="2"/>
      <c r="AG118" s="2"/>
      <c r="AH118" s="2"/>
      <c r="AI118" s="2"/>
      <c r="AK118" s="2"/>
      <c r="AL118" s="2"/>
      <c r="AM118" s="2"/>
      <c r="AN118" s="2"/>
    </row>
    <row r="119" spans="1:40" ht="18.75" x14ac:dyDescent="0.3">
      <c r="A119" s="35"/>
      <c r="B119" s="33"/>
      <c r="C119" s="33"/>
      <c r="D119" s="35"/>
      <c r="E119" s="33"/>
      <c r="F119" s="33"/>
      <c r="G119" s="33"/>
      <c r="H119" s="33"/>
      <c r="I119" s="33"/>
      <c r="J119" s="33"/>
      <c r="K119" s="33"/>
      <c r="L119" s="65"/>
      <c r="M119" s="33"/>
      <c r="N119" s="33"/>
      <c r="O119" s="33"/>
      <c r="P119" s="33"/>
      <c r="Q119" s="33"/>
      <c r="R119" s="33"/>
      <c r="S119" s="33"/>
      <c r="T119" s="33"/>
      <c r="U119" s="33"/>
      <c r="V119" s="33"/>
      <c r="W119" s="33"/>
      <c r="X119" s="33"/>
      <c r="Y119" s="33"/>
      <c r="Z119" s="33"/>
      <c r="AA119" s="33"/>
      <c r="AB119" s="33"/>
      <c r="AC119" s="2"/>
      <c r="AD119" s="2"/>
      <c r="AE119" s="2"/>
      <c r="AF119" s="2"/>
      <c r="AG119" s="2"/>
      <c r="AH119" s="2"/>
      <c r="AI119" s="2"/>
      <c r="AK119" s="2"/>
      <c r="AL119" s="2"/>
      <c r="AM119" s="2"/>
      <c r="AN119" s="2"/>
    </row>
    <row r="120" spans="1:40" ht="18.75" x14ac:dyDescent="0.3">
      <c r="A120" s="35"/>
      <c r="B120" s="33"/>
      <c r="C120" s="33"/>
      <c r="D120" s="35"/>
      <c r="E120" s="33"/>
      <c r="F120" s="33"/>
      <c r="G120" s="33"/>
      <c r="H120" s="33"/>
      <c r="I120" s="33"/>
      <c r="J120" s="33"/>
      <c r="K120" s="33"/>
      <c r="L120" s="65"/>
      <c r="M120" s="33"/>
      <c r="N120" s="33"/>
      <c r="O120" s="33"/>
      <c r="P120" s="33"/>
      <c r="Q120" s="33"/>
      <c r="R120" s="33"/>
      <c r="S120" s="33"/>
      <c r="T120" s="33"/>
      <c r="U120" s="33"/>
      <c r="V120" s="33"/>
      <c r="W120" s="33"/>
      <c r="X120" s="33"/>
      <c r="Y120" s="33"/>
      <c r="Z120" s="33"/>
      <c r="AA120" s="33"/>
      <c r="AB120" s="33"/>
      <c r="AC120" s="2"/>
      <c r="AD120" s="2"/>
      <c r="AE120" s="2"/>
      <c r="AF120" s="2"/>
      <c r="AG120" s="2"/>
      <c r="AH120" s="2"/>
      <c r="AI120" s="2"/>
      <c r="AK120" s="2"/>
      <c r="AL120" s="2"/>
      <c r="AM120" s="2"/>
      <c r="AN120" s="2"/>
    </row>
    <row r="121" spans="1:40" ht="18.75" x14ac:dyDescent="0.3">
      <c r="A121" s="35"/>
      <c r="B121" s="33"/>
      <c r="C121" s="33"/>
      <c r="D121" s="35"/>
      <c r="E121" s="33"/>
      <c r="F121" s="33"/>
      <c r="G121" s="35"/>
      <c r="H121" s="33"/>
      <c r="I121" s="33"/>
      <c r="J121" s="33"/>
      <c r="K121" s="33"/>
      <c r="L121" s="65"/>
      <c r="M121" s="33"/>
      <c r="N121" s="33"/>
      <c r="O121" s="33"/>
      <c r="P121" s="33"/>
      <c r="Q121" s="33"/>
      <c r="R121" s="33"/>
      <c r="S121" s="33"/>
      <c r="T121" s="33"/>
      <c r="U121" s="33"/>
      <c r="V121" s="33"/>
      <c r="W121" s="33"/>
      <c r="X121" s="33"/>
      <c r="Y121" s="33"/>
      <c r="Z121" s="33"/>
      <c r="AA121" s="33"/>
      <c r="AB121" s="33"/>
      <c r="AC121" s="2"/>
      <c r="AD121" s="2"/>
      <c r="AE121" s="2"/>
      <c r="AF121" s="2"/>
      <c r="AG121" s="2"/>
      <c r="AH121" s="2"/>
      <c r="AI121" s="2"/>
      <c r="AK121" s="2"/>
      <c r="AL121" s="2"/>
      <c r="AM121" s="2"/>
      <c r="AN121" s="2"/>
    </row>
    <row r="122" spans="1:40" ht="18.75" x14ac:dyDescent="0.3">
      <c r="A122" s="35"/>
      <c r="B122" s="33"/>
      <c r="C122" s="33"/>
      <c r="D122" s="35"/>
      <c r="E122" s="33"/>
      <c r="F122" s="33"/>
      <c r="G122" s="35"/>
      <c r="H122" s="33"/>
      <c r="I122" s="33"/>
      <c r="J122" s="33"/>
      <c r="K122" s="33"/>
      <c r="L122" s="65"/>
      <c r="M122" s="33"/>
      <c r="N122" s="33"/>
      <c r="O122" s="33"/>
      <c r="P122" s="33"/>
      <c r="Q122" s="33"/>
      <c r="R122" s="33"/>
      <c r="S122" s="33"/>
      <c r="T122" s="33"/>
      <c r="U122" s="33"/>
      <c r="V122" s="33"/>
      <c r="W122" s="33"/>
      <c r="X122" s="33"/>
      <c r="Y122" s="33"/>
      <c r="Z122" s="33"/>
      <c r="AA122" s="33"/>
      <c r="AB122" s="33"/>
      <c r="AC122" s="2"/>
      <c r="AD122" s="2"/>
      <c r="AE122" s="2"/>
      <c r="AF122" s="2"/>
      <c r="AG122" s="2"/>
      <c r="AH122" s="2"/>
      <c r="AI122" s="2"/>
      <c r="AK122" s="2"/>
      <c r="AL122" s="2"/>
      <c r="AM122" s="2"/>
      <c r="AN122" s="2"/>
    </row>
    <row r="123" spans="1:40" ht="18.75" x14ac:dyDescent="0.3">
      <c r="A123" s="35"/>
      <c r="B123" s="33"/>
      <c r="C123" s="33"/>
      <c r="D123" s="35"/>
      <c r="E123" s="33"/>
      <c r="F123" s="33"/>
      <c r="G123" s="33"/>
      <c r="H123" s="33"/>
      <c r="I123" s="33"/>
      <c r="J123" s="33"/>
      <c r="K123" s="33"/>
      <c r="L123" s="65"/>
      <c r="M123" s="33"/>
      <c r="N123" s="33"/>
      <c r="O123" s="33"/>
      <c r="P123" s="33"/>
      <c r="Q123" s="33"/>
      <c r="R123" s="33"/>
      <c r="S123" s="33"/>
      <c r="T123" s="33"/>
      <c r="U123" s="33"/>
      <c r="V123" s="33"/>
      <c r="W123" s="33"/>
      <c r="X123" s="33"/>
      <c r="Y123" s="33"/>
      <c r="Z123" s="33"/>
      <c r="AA123" s="33"/>
      <c r="AB123" s="33"/>
      <c r="AC123" s="2"/>
      <c r="AD123" s="2"/>
      <c r="AE123" s="2"/>
      <c r="AF123" s="2"/>
      <c r="AG123" s="2"/>
      <c r="AH123" s="2"/>
      <c r="AI123" s="2"/>
      <c r="AK123" s="2"/>
      <c r="AL123" s="2"/>
      <c r="AM123" s="2"/>
      <c r="AN123" s="2"/>
    </row>
    <row r="124" spans="1:40" ht="18.75" x14ac:dyDescent="0.3">
      <c r="A124" s="35"/>
      <c r="B124" s="33"/>
      <c r="C124" s="33"/>
      <c r="D124" s="35"/>
      <c r="E124" s="33"/>
      <c r="F124" s="33"/>
      <c r="G124" s="35"/>
      <c r="H124" s="33"/>
      <c r="I124" s="33"/>
      <c r="J124" s="33"/>
      <c r="K124" s="33"/>
      <c r="L124" s="65"/>
      <c r="M124" s="33"/>
      <c r="N124" s="33"/>
      <c r="O124" s="33"/>
      <c r="P124" s="33"/>
      <c r="Q124" s="33"/>
      <c r="R124" s="33"/>
      <c r="S124" s="33"/>
      <c r="T124" s="33"/>
      <c r="U124" s="33"/>
      <c r="V124" s="33"/>
      <c r="W124" s="33"/>
      <c r="X124" s="33"/>
      <c r="Y124" s="33"/>
      <c r="Z124" s="33"/>
      <c r="AA124" s="33"/>
      <c r="AB124" s="33"/>
      <c r="AC124" s="2"/>
      <c r="AD124" s="2"/>
      <c r="AE124" s="2"/>
      <c r="AF124" s="2"/>
      <c r="AG124" s="2"/>
      <c r="AH124" s="2"/>
      <c r="AI124" s="2"/>
      <c r="AK124" s="2"/>
      <c r="AL124" s="2"/>
      <c r="AM124" s="2"/>
      <c r="AN124" s="2"/>
    </row>
    <row r="125" spans="1:40" ht="18.75" x14ac:dyDescent="0.3">
      <c r="A125" s="35"/>
      <c r="B125" s="33"/>
      <c r="C125" s="33"/>
      <c r="D125" s="35"/>
      <c r="E125" s="33"/>
      <c r="F125" s="33"/>
      <c r="G125" s="33"/>
      <c r="H125" s="33"/>
      <c r="I125" s="33"/>
      <c r="J125" s="33"/>
      <c r="K125" s="33"/>
      <c r="L125" s="65"/>
      <c r="M125" s="33"/>
      <c r="N125" s="33"/>
      <c r="O125" s="33"/>
      <c r="P125" s="42"/>
      <c r="Q125" s="33"/>
      <c r="R125" s="33"/>
      <c r="S125" s="33"/>
      <c r="T125" s="33"/>
      <c r="U125" s="33"/>
      <c r="V125" s="33"/>
      <c r="W125" s="33"/>
      <c r="X125" s="33"/>
      <c r="Y125" s="33"/>
      <c r="Z125" s="33"/>
      <c r="AA125" s="33"/>
      <c r="AB125" s="33"/>
      <c r="AC125" s="2"/>
      <c r="AD125" s="2"/>
      <c r="AE125" s="2"/>
      <c r="AF125" s="2"/>
      <c r="AG125" s="2"/>
      <c r="AH125" s="2"/>
      <c r="AI125" s="2"/>
      <c r="AK125" s="2"/>
      <c r="AL125" s="2"/>
      <c r="AM125" s="2"/>
      <c r="AN125" s="2"/>
    </row>
    <row r="126" spans="1:40" ht="18.75" x14ac:dyDescent="0.3">
      <c r="A126" s="35"/>
      <c r="B126" s="33"/>
      <c r="C126" s="33"/>
      <c r="D126" s="35"/>
      <c r="E126" s="33"/>
      <c r="F126" s="33"/>
      <c r="G126" s="35"/>
      <c r="H126" s="33"/>
      <c r="I126" s="33"/>
      <c r="J126" s="33"/>
      <c r="K126" s="33"/>
      <c r="L126" s="65"/>
      <c r="M126" s="33"/>
      <c r="N126" s="33"/>
      <c r="O126" s="33"/>
      <c r="P126" s="42"/>
      <c r="Q126" s="33"/>
      <c r="R126" s="33"/>
      <c r="S126" s="33"/>
      <c r="T126" s="33"/>
      <c r="U126" s="33"/>
      <c r="V126" s="33"/>
      <c r="W126" s="33"/>
      <c r="X126" s="33"/>
      <c r="Y126" s="33"/>
      <c r="Z126" s="33"/>
      <c r="AA126" s="33"/>
      <c r="AB126" s="33"/>
      <c r="AC126" s="2"/>
      <c r="AD126" s="2"/>
      <c r="AE126" s="2"/>
      <c r="AF126" s="2"/>
      <c r="AG126" s="2"/>
      <c r="AH126" s="2"/>
      <c r="AI126" s="2"/>
      <c r="AK126" s="2"/>
      <c r="AL126" s="2"/>
      <c r="AM126" s="2"/>
      <c r="AN126" s="2"/>
    </row>
    <row r="127" spans="1:40" ht="18.75" x14ac:dyDescent="0.3">
      <c r="A127" s="35"/>
      <c r="B127" s="33"/>
      <c r="C127" s="33"/>
      <c r="D127" s="35"/>
      <c r="E127" s="33"/>
      <c r="F127" s="33"/>
      <c r="G127" s="35"/>
      <c r="H127" s="33"/>
      <c r="I127" s="33"/>
      <c r="J127" s="33"/>
      <c r="K127" s="33"/>
      <c r="L127" s="65"/>
      <c r="M127" s="33"/>
      <c r="N127" s="33"/>
      <c r="O127" s="33"/>
      <c r="P127" s="42"/>
      <c r="Q127" s="33"/>
      <c r="R127" s="33"/>
      <c r="S127" s="33"/>
      <c r="T127" s="33"/>
      <c r="U127" s="33"/>
      <c r="V127" s="33"/>
      <c r="W127" s="33"/>
      <c r="X127" s="33"/>
      <c r="Y127" s="33"/>
      <c r="Z127" s="33"/>
      <c r="AA127" s="33"/>
      <c r="AB127" s="33"/>
      <c r="AC127" s="2"/>
      <c r="AD127" s="2"/>
      <c r="AE127" s="2"/>
      <c r="AF127" s="2"/>
      <c r="AG127" s="2"/>
      <c r="AH127" s="2"/>
      <c r="AI127" s="2"/>
      <c r="AK127" s="2"/>
      <c r="AL127" s="2"/>
      <c r="AM127" s="2"/>
      <c r="AN127" s="2"/>
    </row>
    <row r="128" spans="1:40" ht="18.75" x14ac:dyDescent="0.3">
      <c r="A128" s="35"/>
      <c r="B128" s="33"/>
      <c r="C128" s="33"/>
      <c r="D128" s="35"/>
      <c r="E128" s="33"/>
      <c r="F128" s="33"/>
      <c r="G128" s="35"/>
      <c r="H128" s="33"/>
      <c r="I128" s="33"/>
      <c r="J128" s="33"/>
      <c r="K128" s="33"/>
      <c r="L128" s="65"/>
      <c r="M128" s="33"/>
      <c r="N128" s="33"/>
      <c r="O128" s="33"/>
      <c r="P128" s="42"/>
      <c r="Q128" s="33"/>
      <c r="R128" s="33"/>
      <c r="S128" s="33"/>
      <c r="T128" s="33"/>
      <c r="U128" s="33"/>
      <c r="V128" s="33"/>
      <c r="W128" s="33"/>
      <c r="X128" s="33"/>
      <c r="Y128" s="33"/>
      <c r="Z128" s="33"/>
      <c r="AA128" s="33"/>
      <c r="AB128" s="33"/>
      <c r="AC128" s="2"/>
      <c r="AD128" s="2"/>
      <c r="AE128" s="2"/>
      <c r="AF128" s="2"/>
      <c r="AG128" s="2"/>
      <c r="AH128" s="2"/>
      <c r="AI128" s="2"/>
      <c r="AK128" s="2"/>
      <c r="AL128" s="2"/>
      <c r="AM128" s="2"/>
      <c r="AN128" s="2"/>
    </row>
    <row r="129" spans="1:40" ht="18.75" x14ac:dyDescent="0.3">
      <c r="A129" s="35"/>
      <c r="B129" s="33"/>
      <c r="C129" s="33"/>
      <c r="D129" s="35"/>
      <c r="E129" s="33"/>
      <c r="F129" s="33"/>
      <c r="G129" s="35"/>
      <c r="H129" s="33"/>
      <c r="I129" s="33"/>
      <c r="J129" s="33"/>
      <c r="K129" s="33"/>
      <c r="L129" s="65"/>
      <c r="M129" s="33"/>
      <c r="N129" s="33"/>
      <c r="O129" s="33"/>
      <c r="P129" s="33"/>
      <c r="Q129" s="33"/>
      <c r="R129" s="33"/>
      <c r="S129" s="33"/>
      <c r="T129" s="33"/>
      <c r="U129" s="33"/>
      <c r="V129" s="33"/>
      <c r="W129" s="33"/>
      <c r="X129" s="33"/>
      <c r="Y129" s="33"/>
      <c r="Z129" s="33"/>
      <c r="AA129" s="33"/>
      <c r="AB129" s="33"/>
      <c r="AC129" s="2"/>
      <c r="AD129" s="2"/>
      <c r="AE129" s="2"/>
      <c r="AF129" s="2"/>
      <c r="AG129" s="2"/>
      <c r="AH129" s="2"/>
      <c r="AI129" s="2"/>
      <c r="AK129" s="2"/>
      <c r="AL129" s="2"/>
      <c r="AM129" s="2"/>
      <c r="AN129" s="2"/>
    </row>
    <row r="130" spans="1:40" ht="18.75" x14ac:dyDescent="0.3">
      <c r="A130" s="35"/>
      <c r="B130" s="33"/>
      <c r="C130" s="33"/>
      <c r="D130" s="35"/>
      <c r="E130" s="33"/>
      <c r="F130" s="33"/>
      <c r="G130" s="35"/>
      <c r="H130" s="33"/>
      <c r="I130" s="33"/>
      <c r="J130" s="33"/>
      <c r="K130" s="33"/>
      <c r="L130" s="65"/>
      <c r="M130" s="33"/>
      <c r="N130" s="33"/>
      <c r="O130" s="33"/>
      <c r="P130" s="42"/>
      <c r="Q130" s="42"/>
      <c r="R130" s="33"/>
      <c r="S130" s="33"/>
      <c r="T130" s="33"/>
      <c r="U130" s="33"/>
      <c r="V130" s="33"/>
      <c r="W130" s="33"/>
      <c r="X130" s="33"/>
      <c r="Y130" s="33"/>
      <c r="Z130" s="33"/>
      <c r="AA130" s="33"/>
      <c r="AB130" s="33"/>
      <c r="AC130" s="2"/>
      <c r="AD130" s="2"/>
      <c r="AE130" s="2"/>
      <c r="AF130" s="2"/>
      <c r="AG130" s="2"/>
      <c r="AH130" s="2"/>
      <c r="AI130" s="2"/>
      <c r="AK130" s="2"/>
      <c r="AL130" s="2"/>
      <c r="AM130" s="2"/>
      <c r="AN130" s="2"/>
    </row>
    <row r="131" spans="1:40" ht="18.75" x14ac:dyDescent="0.3">
      <c r="A131" s="35"/>
      <c r="B131" s="33"/>
      <c r="C131" s="33"/>
      <c r="D131" s="35"/>
      <c r="E131" s="33"/>
      <c r="F131" s="33"/>
      <c r="G131" s="35"/>
      <c r="H131" s="33"/>
      <c r="I131" s="33"/>
      <c r="J131" s="33"/>
      <c r="K131" s="33"/>
      <c r="L131" s="65"/>
      <c r="M131" s="33"/>
      <c r="N131" s="33"/>
      <c r="O131" s="33"/>
      <c r="P131" s="42"/>
      <c r="Q131" s="33"/>
      <c r="R131" s="33"/>
      <c r="S131" s="33"/>
      <c r="T131" s="33"/>
      <c r="U131" s="33"/>
      <c r="V131" s="33"/>
      <c r="W131" s="33"/>
      <c r="X131" s="33"/>
      <c r="Y131" s="33"/>
      <c r="Z131" s="33"/>
      <c r="AA131" s="33"/>
      <c r="AB131" s="33"/>
      <c r="AC131" s="2"/>
      <c r="AD131" s="2"/>
      <c r="AE131" s="2"/>
      <c r="AF131" s="2"/>
      <c r="AG131" s="2"/>
      <c r="AH131" s="2"/>
      <c r="AI131" s="2"/>
      <c r="AK131" s="2"/>
      <c r="AL131" s="2"/>
      <c r="AM131" s="2"/>
      <c r="AN131" s="2"/>
    </row>
    <row r="132" spans="1:40" ht="18.75" x14ac:dyDescent="0.3">
      <c r="A132" s="35"/>
      <c r="B132" s="42"/>
      <c r="C132" s="33"/>
      <c r="D132" s="35"/>
      <c r="E132" s="33"/>
      <c r="F132" s="33"/>
      <c r="G132" s="33"/>
      <c r="H132" s="33"/>
      <c r="I132" s="33"/>
      <c r="J132" s="33"/>
      <c r="K132" s="33"/>
      <c r="L132" s="65"/>
      <c r="M132" s="33"/>
      <c r="N132" s="33"/>
      <c r="O132" s="33"/>
      <c r="P132" s="33"/>
      <c r="Q132" s="33"/>
      <c r="R132" s="33"/>
      <c r="S132" s="33"/>
      <c r="T132" s="33"/>
      <c r="U132" s="33"/>
      <c r="V132" s="33"/>
      <c r="W132" s="33"/>
      <c r="X132" s="33"/>
      <c r="Y132" s="33"/>
      <c r="Z132" s="33"/>
      <c r="AA132" s="33"/>
      <c r="AB132" s="33"/>
      <c r="AC132" s="2"/>
      <c r="AD132" s="2"/>
      <c r="AE132" s="2"/>
      <c r="AF132" s="2"/>
      <c r="AG132" s="2"/>
      <c r="AH132" s="2"/>
      <c r="AI132" s="2"/>
      <c r="AK132" s="2"/>
      <c r="AL132" s="2"/>
      <c r="AM132" s="2"/>
      <c r="AN132" s="2"/>
    </row>
    <row r="133" spans="1:40" ht="18.75" x14ac:dyDescent="0.3">
      <c r="A133" s="35"/>
      <c r="B133" s="42"/>
      <c r="C133" s="33"/>
      <c r="D133" s="35"/>
      <c r="E133" s="33"/>
      <c r="F133" s="33"/>
      <c r="G133" s="33"/>
      <c r="H133" s="33"/>
      <c r="I133" s="33"/>
      <c r="J133" s="33"/>
      <c r="K133" s="33"/>
      <c r="L133" s="65"/>
      <c r="M133" s="33"/>
      <c r="N133" s="33"/>
      <c r="O133" s="33"/>
      <c r="P133" s="33"/>
      <c r="Q133" s="33"/>
      <c r="R133" s="33"/>
      <c r="S133" s="33"/>
      <c r="T133" s="33"/>
      <c r="U133" s="33"/>
      <c r="V133" s="33"/>
      <c r="W133" s="33"/>
      <c r="X133" s="33"/>
      <c r="Y133" s="33"/>
      <c r="Z133" s="33"/>
      <c r="AA133" s="33"/>
      <c r="AB133" s="33"/>
      <c r="AC133" s="2"/>
      <c r="AD133" s="2"/>
      <c r="AE133" s="2"/>
      <c r="AF133" s="2"/>
      <c r="AG133" s="2"/>
      <c r="AH133" s="2"/>
      <c r="AI133" s="2"/>
      <c r="AK133" s="2"/>
      <c r="AL133" s="2"/>
      <c r="AM133" s="2"/>
      <c r="AN133" s="2"/>
    </row>
    <row r="134" spans="1:40" ht="18.75" x14ac:dyDescent="0.3">
      <c r="A134" s="35"/>
      <c r="B134" s="42"/>
      <c r="C134" s="33"/>
      <c r="D134" s="35"/>
      <c r="E134" s="33"/>
      <c r="F134" s="33"/>
      <c r="G134" s="33"/>
      <c r="H134" s="33"/>
      <c r="I134" s="33"/>
      <c r="J134" s="33"/>
      <c r="K134" s="33"/>
      <c r="L134" s="65"/>
      <c r="M134" s="33"/>
      <c r="N134" s="33"/>
      <c r="O134" s="33"/>
      <c r="P134" s="33"/>
      <c r="Q134" s="33"/>
      <c r="R134" s="33"/>
      <c r="S134" s="33"/>
      <c r="T134" s="33"/>
      <c r="U134" s="33"/>
      <c r="V134" s="33"/>
      <c r="W134" s="33"/>
      <c r="X134" s="33"/>
      <c r="Y134" s="33"/>
      <c r="Z134" s="33"/>
      <c r="AA134" s="33"/>
      <c r="AB134" s="33"/>
      <c r="AC134" s="2"/>
      <c r="AD134" s="2"/>
      <c r="AE134" s="2"/>
      <c r="AF134" s="2"/>
      <c r="AG134" s="2"/>
      <c r="AH134" s="2"/>
      <c r="AI134" s="2"/>
      <c r="AK134" s="2"/>
      <c r="AL134" s="2"/>
      <c r="AM134" s="2"/>
      <c r="AN134" s="2"/>
    </row>
    <row r="135" spans="1:40" ht="18.75" x14ac:dyDescent="0.3">
      <c r="A135" s="35"/>
      <c r="B135" s="42"/>
      <c r="C135" s="33"/>
      <c r="D135" s="35"/>
      <c r="E135" s="33"/>
      <c r="F135" s="33"/>
      <c r="G135" s="35"/>
      <c r="H135" s="33"/>
      <c r="I135" s="33"/>
      <c r="J135" s="33"/>
      <c r="K135" s="33"/>
      <c r="L135" s="65"/>
      <c r="M135" s="33"/>
      <c r="N135" s="33"/>
      <c r="O135" s="33"/>
      <c r="P135" s="33"/>
      <c r="Q135" s="33"/>
      <c r="R135" s="33"/>
      <c r="S135" s="33"/>
      <c r="T135" s="33"/>
      <c r="U135" s="33"/>
      <c r="V135" s="33"/>
      <c r="W135" s="33"/>
      <c r="X135" s="33"/>
      <c r="Y135" s="33"/>
      <c r="Z135" s="33"/>
      <c r="AA135" s="33"/>
      <c r="AB135" s="33"/>
      <c r="AC135" s="2"/>
      <c r="AD135" s="2"/>
      <c r="AE135" s="2"/>
      <c r="AF135" s="2"/>
      <c r="AG135" s="2"/>
      <c r="AH135" s="2"/>
      <c r="AI135" s="2"/>
      <c r="AK135" s="2"/>
      <c r="AL135" s="2"/>
      <c r="AM135" s="2"/>
      <c r="AN135" s="2"/>
    </row>
    <row r="136" spans="1:40" ht="18.75" x14ac:dyDescent="0.3">
      <c r="A136" s="35"/>
      <c r="B136" s="42"/>
      <c r="C136" s="33"/>
      <c r="D136" s="35"/>
      <c r="E136" s="33"/>
      <c r="F136" s="33"/>
      <c r="G136" s="35"/>
      <c r="H136" s="33"/>
      <c r="I136" s="33"/>
      <c r="J136" s="33"/>
      <c r="K136" s="33"/>
      <c r="L136" s="65"/>
      <c r="M136" s="33"/>
      <c r="N136" s="33"/>
      <c r="O136" s="33"/>
      <c r="P136" s="33"/>
      <c r="Q136" s="33"/>
      <c r="R136" s="33"/>
      <c r="S136" s="33"/>
      <c r="T136" s="33"/>
      <c r="U136" s="33"/>
      <c r="V136" s="33"/>
      <c r="W136" s="33"/>
      <c r="X136" s="33"/>
      <c r="Y136" s="33"/>
      <c r="Z136" s="33"/>
      <c r="AA136" s="33"/>
      <c r="AB136" s="33"/>
      <c r="AC136" s="2"/>
      <c r="AD136" s="2"/>
      <c r="AE136" s="2"/>
      <c r="AF136" s="2"/>
      <c r="AG136" s="2"/>
      <c r="AH136" s="2"/>
      <c r="AI136" s="2"/>
      <c r="AK136" s="2"/>
      <c r="AL136" s="2"/>
      <c r="AM136" s="2"/>
      <c r="AN136" s="2"/>
    </row>
    <row r="137" spans="1:40" ht="18.75" x14ac:dyDescent="0.3">
      <c r="A137" s="35"/>
      <c r="B137" s="42"/>
      <c r="C137" s="33"/>
      <c r="D137" s="35"/>
      <c r="E137" s="33"/>
      <c r="F137" s="33"/>
      <c r="G137" s="35"/>
      <c r="H137" s="33"/>
      <c r="I137" s="33"/>
      <c r="J137" s="33"/>
      <c r="K137" s="33"/>
      <c r="L137" s="65"/>
      <c r="M137" s="33"/>
      <c r="N137" s="33"/>
      <c r="O137" s="33"/>
      <c r="P137" s="33"/>
      <c r="Q137" s="33"/>
      <c r="R137" s="33"/>
      <c r="S137" s="33"/>
      <c r="T137" s="33"/>
      <c r="U137" s="33"/>
      <c r="V137" s="33"/>
      <c r="W137" s="33"/>
      <c r="X137" s="33"/>
      <c r="Y137" s="33"/>
      <c r="Z137" s="33"/>
      <c r="AA137" s="33"/>
      <c r="AB137" s="33"/>
      <c r="AC137" s="2"/>
      <c r="AD137" s="2"/>
      <c r="AE137" s="2"/>
      <c r="AF137" s="2"/>
      <c r="AG137" s="2"/>
      <c r="AH137" s="2"/>
      <c r="AI137" s="2"/>
      <c r="AK137" s="2"/>
      <c r="AL137" s="2"/>
      <c r="AM137" s="2"/>
      <c r="AN137" s="2"/>
    </row>
    <row r="138" spans="1:40" ht="18.75" x14ac:dyDescent="0.3">
      <c r="A138" s="35"/>
      <c r="B138" s="42"/>
      <c r="C138" s="33"/>
      <c r="D138" s="35"/>
      <c r="E138" s="33"/>
      <c r="F138" s="33"/>
      <c r="G138" s="33"/>
      <c r="H138" s="33"/>
      <c r="I138" s="33"/>
      <c r="J138" s="33"/>
      <c r="K138" s="33"/>
      <c r="L138" s="65"/>
      <c r="M138" s="33"/>
      <c r="N138" s="33"/>
      <c r="O138" s="33"/>
      <c r="P138" s="33"/>
      <c r="Q138" s="33"/>
      <c r="R138" s="33"/>
      <c r="S138" s="33"/>
      <c r="T138" s="33"/>
      <c r="U138" s="33"/>
      <c r="V138" s="33"/>
      <c r="W138" s="33"/>
      <c r="X138" s="33"/>
      <c r="Y138" s="33"/>
      <c r="Z138" s="33"/>
      <c r="AA138" s="33"/>
      <c r="AB138" s="33"/>
      <c r="AC138" s="2"/>
      <c r="AD138" s="2"/>
      <c r="AE138" s="2"/>
      <c r="AF138" s="2"/>
      <c r="AG138" s="2"/>
      <c r="AH138" s="2"/>
      <c r="AI138" s="2"/>
      <c r="AK138" s="2"/>
      <c r="AL138" s="2"/>
      <c r="AM138" s="2"/>
      <c r="AN138" s="2"/>
    </row>
    <row r="139" spans="1:40" ht="18.75" x14ac:dyDescent="0.3">
      <c r="A139" s="35"/>
      <c r="B139" s="42"/>
      <c r="C139" s="33"/>
      <c r="D139" s="35"/>
      <c r="E139" s="33"/>
      <c r="F139" s="33"/>
      <c r="G139" s="33"/>
      <c r="H139" s="33"/>
      <c r="I139" s="33"/>
      <c r="J139" s="33"/>
      <c r="K139" s="33"/>
      <c r="L139" s="65"/>
      <c r="M139" s="33"/>
      <c r="N139" s="33"/>
      <c r="O139" s="33"/>
      <c r="P139" s="33"/>
      <c r="Q139" s="33"/>
      <c r="R139" s="33"/>
      <c r="S139" s="33"/>
      <c r="T139" s="33"/>
      <c r="U139" s="33"/>
      <c r="V139" s="33"/>
      <c r="W139" s="33"/>
      <c r="X139" s="33"/>
      <c r="Y139" s="33"/>
      <c r="Z139" s="33"/>
      <c r="AA139" s="33"/>
      <c r="AB139" s="33"/>
      <c r="AC139" s="2"/>
      <c r="AD139" s="2"/>
      <c r="AE139" s="2"/>
      <c r="AF139" s="2"/>
      <c r="AG139" s="2"/>
      <c r="AH139" s="2"/>
      <c r="AI139" s="2"/>
      <c r="AK139" s="2"/>
      <c r="AL139" s="2"/>
      <c r="AM139" s="2"/>
      <c r="AN139" s="2"/>
    </row>
    <row r="140" spans="1:40" ht="18.75" x14ac:dyDescent="0.3">
      <c r="A140" s="35"/>
      <c r="B140" s="42"/>
      <c r="C140" s="33"/>
      <c r="D140" s="35"/>
      <c r="E140" s="33"/>
      <c r="F140" s="33"/>
      <c r="G140" s="33"/>
      <c r="H140" s="33"/>
      <c r="I140" s="33"/>
      <c r="J140" s="33"/>
      <c r="K140" s="33"/>
      <c r="L140" s="65"/>
      <c r="M140" s="33"/>
      <c r="N140" s="33"/>
      <c r="O140" s="33"/>
      <c r="P140" s="33"/>
      <c r="Q140" s="33"/>
      <c r="R140" s="33"/>
      <c r="S140" s="33"/>
      <c r="T140" s="33"/>
      <c r="U140" s="33"/>
      <c r="V140" s="33"/>
      <c r="W140" s="33"/>
      <c r="X140" s="33"/>
      <c r="Y140" s="33"/>
      <c r="Z140" s="33"/>
      <c r="AA140" s="33"/>
      <c r="AB140" s="33"/>
      <c r="AC140" s="2"/>
      <c r="AD140" s="2"/>
      <c r="AE140" s="2"/>
      <c r="AF140" s="2"/>
      <c r="AG140" s="2"/>
      <c r="AH140" s="2"/>
      <c r="AI140" s="2"/>
      <c r="AK140" s="2"/>
      <c r="AL140" s="2"/>
      <c r="AM140" s="2"/>
      <c r="AN140" s="2"/>
    </row>
    <row r="141" spans="1:40" ht="18.75" x14ac:dyDescent="0.3">
      <c r="Q141" s="33"/>
      <c r="R141" s="33"/>
      <c r="S141" s="43"/>
      <c r="T141" s="33"/>
      <c r="U141" s="33"/>
      <c r="V141" s="33"/>
      <c r="W141" s="33"/>
      <c r="X141" s="33"/>
      <c r="Y141" s="33"/>
      <c r="Z141" s="33"/>
      <c r="AA141" s="33"/>
      <c r="AB141" s="33"/>
      <c r="AC141" s="2"/>
      <c r="AD141" s="2"/>
      <c r="AE141" s="2"/>
      <c r="AF141" s="2"/>
      <c r="AG141" s="2"/>
      <c r="AH141" s="2"/>
      <c r="AI141" s="2"/>
      <c r="AK141" s="2"/>
      <c r="AL141" s="2"/>
      <c r="AM141" s="2"/>
      <c r="AN141" s="2"/>
    </row>
    <row r="142" spans="1:40" ht="18.75" x14ac:dyDescent="0.3">
      <c r="Q142" s="33"/>
      <c r="R142" s="33">
        <v>0</v>
      </c>
      <c r="S142" s="33">
        <v>0</v>
      </c>
      <c r="T142" s="33"/>
      <c r="U142" s="33"/>
      <c r="V142" s="33"/>
      <c r="W142" s="33"/>
      <c r="X142" s="33"/>
      <c r="Y142" s="33"/>
      <c r="Z142" s="33"/>
      <c r="AA142" s="33"/>
      <c r="AB142" s="33"/>
      <c r="AC142" s="2"/>
      <c r="AD142" s="2"/>
      <c r="AE142" s="2"/>
      <c r="AF142" s="2"/>
      <c r="AG142" s="2"/>
      <c r="AH142" s="2"/>
      <c r="AI142" s="2"/>
      <c r="AK142" s="2"/>
      <c r="AL142" s="2"/>
      <c r="AM142" s="2"/>
      <c r="AN142" s="2"/>
    </row>
    <row r="143" spans="1:40" ht="18.75" x14ac:dyDescent="0.3">
      <c r="Q143" s="33"/>
      <c r="R143" s="33"/>
      <c r="S143" s="33"/>
      <c r="T143" s="33"/>
      <c r="U143" s="33"/>
      <c r="V143" s="33"/>
      <c r="W143" s="33"/>
      <c r="X143" s="33"/>
      <c r="Y143" s="33"/>
      <c r="Z143" s="33"/>
      <c r="AA143" s="33"/>
      <c r="AB143" s="33"/>
      <c r="AC143" s="2"/>
      <c r="AD143" s="2"/>
      <c r="AE143" s="2"/>
      <c r="AF143" s="2"/>
      <c r="AG143" s="2"/>
      <c r="AH143" s="2"/>
      <c r="AI143" s="2"/>
      <c r="AK143" s="2"/>
      <c r="AL143" s="2"/>
      <c r="AM143" s="2"/>
      <c r="AN143" s="2"/>
    </row>
    <row r="144" spans="1:40" ht="18.75" x14ac:dyDescent="0.3">
      <c r="Q144" s="33"/>
      <c r="R144" s="33"/>
      <c r="S144" s="33"/>
      <c r="T144" s="33"/>
      <c r="U144" s="33"/>
      <c r="V144" s="33"/>
      <c r="W144" s="33"/>
      <c r="X144" s="33"/>
      <c r="Y144" s="33"/>
      <c r="Z144" s="33"/>
      <c r="AA144" s="33"/>
      <c r="AB144" s="33"/>
      <c r="AC144" s="2"/>
      <c r="AD144" s="2"/>
      <c r="AE144" s="2"/>
      <c r="AF144" s="2"/>
      <c r="AG144" s="2"/>
      <c r="AH144" s="2"/>
      <c r="AI144" s="2"/>
      <c r="AK144" s="2"/>
      <c r="AL144" s="2"/>
      <c r="AM144" s="2"/>
      <c r="AN144" s="2"/>
    </row>
    <row r="145" spans="1:40" ht="18.75" x14ac:dyDescent="0.3">
      <c r="Q145" s="33"/>
      <c r="R145" s="33"/>
      <c r="S145" s="33"/>
      <c r="T145" s="33"/>
      <c r="U145" s="33"/>
      <c r="V145" s="33"/>
      <c r="W145" s="33"/>
      <c r="X145" s="33"/>
      <c r="Y145" s="33"/>
      <c r="Z145" s="33"/>
      <c r="AA145" s="33"/>
      <c r="AB145" s="33"/>
      <c r="AC145" s="2"/>
      <c r="AD145" s="2"/>
      <c r="AE145" s="2"/>
      <c r="AF145" s="2"/>
      <c r="AG145" s="2"/>
      <c r="AH145" s="2"/>
      <c r="AI145" s="2"/>
      <c r="AK145" s="2"/>
      <c r="AL145" s="2"/>
      <c r="AM145" s="2"/>
      <c r="AN145" s="2"/>
    </row>
    <row r="146" spans="1:40" ht="18.75" x14ac:dyDescent="0.3">
      <c r="Q146" s="33"/>
      <c r="R146" s="33"/>
      <c r="S146" s="33"/>
      <c r="T146" s="33"/>
      <c r="U146" s="33"/>
      <c r="V146" s="33"/>
      <c r="W146" s="33"/>
      <c r="X146" s="33"/>
      <c r="Y146" s="33"/>
      <c r="Z146" s="33"/>
      <c r="AA146" s="33"/>
      <c r="AB146" s="33"/>
      <c r="AC146" s="2"/>
      <c r="AD146" s="2"/>
      <c r="AE146" s="2"/>
      <c r="AF146" s="2"/>
      <c r="AG146" s="2"/>
      <c r="AH146" s="2"/>
      <c r="AI146" s="2"/>
      <c r="AK146" s="2"/>
      <c r="AL146" s="2"/>
      <c r="AM146" s="2"/>
      <c r="AN146" s="2"/>
    </row>
    <row r="147" spans="1:40" ht="18.75" x14ac:dyDescent="0.3">
      <c r="Q147" s="33"/>
      <c r="R147" s="33"/>
      <c r="S147" s="33"/>
      <c r="T147" s="33"/>
      <c r="U147" s="33"/>
      <c r="V147" s="33"/>
      <c r="W147" s="33"/>
      <c r="X147" s="33"/>
      <c r="Y147" s="33"/>
      <c r="Z147" s="33"/>
      <c r="AA147" s="33"/>
      <c r="AB147" s="33"/>
      <c r="AC147" s="2"/>
      <c r="AD147" s="2"/>
      <c r="AE147" s="2"/>
      <c r="AF147" s="2"/>
      <c r="AG147" s="2"/>
      <c r="AH147" s="2"/>
      <c r="AI147" s="2"/>
      <c r="AK147" s="2"/>
      <c r="AL147" s="2"/>
      <c r="AM147" s="2"/>
      <c r="AN147" s="2"/>
    </row>
    <row r="148" spans="1:40" ht="18.75" x14ac:dyDescent="0.3">
      <c r="Q148" s="33"/>
      <c r="R148" s="33"/>
      <c r="S148" s="33"/>
      <c r="T148" s="33"/>
      <c r="U148" s="33"/>
      <c r="V148" s="33"/>
      <c r="W148" s="33"/>
      <c r="X148" s="33"/>
      <c r="Y148" s="33"/>
      <c r="Z148" s="33"/>
      <c r="AA148" s="33"/>
      <c r="AB148" s="33"/>
      <c r="AC148" s="2"/>
      <c r="AD148" s="2"/>
      <c r="AE148" s="2"/>
      <c r="AF148" s="2"/>
      <c r="AG148" s="2"/>
      <c r="AH148" s="2"/>
      <c r="AI148" s="2"/>
      <c r="AK148" s="2"/>
      <c r="AL148" s="2"/>
      <c r="AM148" s="2"/>
      <c r="AN148" s="2"/>
    </row>
    <row r="149" spans="1:40" ht="18.75" x14ac:dyDescent="0.3">
      <c r="Q149" s="33"/>
      <c r="R149" s="33"/>
      <c r="S149" s="33"/>
      <c r="T149" s="33"/>
      <c r="U149" s="33"/>
      <c r="V149" s="33"/>
      <c r="W149" s="33"/>
      <c r="X149" s="33"/>
      <c r="Y149" s="33"/>
      <c r="Z149" s="33"/>
      <c r="AA149" s="33"/>
      <c r="AB149" s="33"/>
      <c r="AC149" s="2"/>
      <c r="AD149" s="2"/>
      <c r="AE149" s="2"/>
      <c r="AF149" s="2"/>
      <c r="AG149" s="2"/>
      <c r="AH149" s="2"/>
      <c r="AI149" s="2"/>
      <c r="AK149" s="2"/>
      <c r="AL149" s="2"/>
      <c r="AM149" s="2"/>
      <c r="AN149" s="2"/>
    </row>
    <row r="150" spans="1:40" ht="18.75" x14ac:dyDescent="0.3">
      <c r="Q150" s="33"/>
      <c r="R150" s="33"/>
      <c r="S150" s="33"/>
      <c r="T150" s="33"/>
      <c r="U150" s="33"/>
      <c r="V150" s="33"/>
      <c r="W150" s="33"/>
      <c r="X150" s="33"/>
      <c r="Y150" s="33"/>
      <c r="Z150" s="33"/>
      <c r="AA150" s="33"/>
      <c r="AB150" s="33"/>
      <c r="AC150" s="2"/>
      <c r="AD150" s="2"/>
      <c r="AE150" s="2"/>
      <c r="AF150" s="2"/>
      <c r="AG150" s="2"/>
      <c r="AH150" s="2"/>
      <c r="AI150" s="2"/>
      <c r="AK150" s="2"/>
      <c r="AL150" s="2"/>
      <c r="AM150" s="2"/>
      <c r="AN150" s="2"/>
    </row>
    <row r="151" spans="1:40" ht="18.75" x14ac:dyDescent="0.3">
      <c r="Q151" s="33"/>
      <c r="R151" s="33"/>
      <c r="S151" s="33"/>
      <c r="T151" s="33"/>
      <c r="U151" s="33"/>
      <c r="V151" s="33"/>
      <c r="W151" s="33"/>
      <c r="X151" s="33"/>
      <c r="Y151" s="33"/>
      <c r="Z151" s="33"/>
      <c r="AA151" s="33"/>
      <c r="AB151" s="33"/>
      <c r="AC151" s="2"/>
      <c r="AD151" s="2"/>
      <c r="AE151" s="2"/>
      <c r="AF151" s="2"/>
      <c r="AG151" s="2"/>
      <c r="AH151" s="2"/>
      <c r="AI151" s="2"/>
      <c r="AK151" s="2"/>
      <c r="AL151" s="2"/>
      <c r="AM151" s="2"/>
      <c r="AN151" s="2"/>
    </row>
    <row r="152" spans="1:40" ht="18.75" x14ac:dyDescent="0.3">
      <c r="Q152" s="33"/>
      <c r="R152" s="33"/>
      <c r="S152" s="33"/>
      <c r="T152" s="33"/>
      <c r="U152" s="33"/>
      <c r="V152" s="33"/>
      <c r="W152" s="33"/>
      <c r="X152" s="33"/>
      <c r="Y152" s="33"/>
      <c r="Z152" s="33"/>
      <c r="AA152" s="33"/>
      <c r="AB152" s="33"/>
      <c r="AC152" s="2"/>
      <c r="AD152" s="2"/>
      <c r="AE152" s="2"/>
      <c r="AF152" s="2"/>
      <c r="AG152" s="2"/>
      <c r="AH152" s="2"/>
      <c r="AI152" s="2"/>
      <c r="AK152" s="2"/>
      <c r="AL152" s="2"/>
      <c r="AM152" s="2"/>
      <c r="AN152" s="2"/>
    </row>
    <row r="153" spans="1:40" ht="18.75" x14ac:dyDescent="0.3">
      <c r="Q153" s="33"/>
      <c r="R153" s="33"/>
      <c r="S153" s="33"/>
      <c r="T153" s="33"/>
      <c r="U153" s="33"/>
      <c r="V153" s="33"/>
      <c r="W153" s="33"/>
      <c r="X153" s="33"/>
      <c r="Y153" s="33"/>
      <c r="Z153" s="33"/>
      <c r="AA153" s="33"/>
      <c r="AB153" s="33"/>
      <c r="AC153" s="2"/>
      <c r="AD153" s="2"/>
      <c r="AE153" s="2"/>
      <c r="AF153" s="2"/>
      <c r="AG153" s="2"/>
      <c r="AH153" s="2"/>
      <c r="AI153" s="2"/>
      <c r="AK153" s="2"/>
      <c r="AL153" s="2"/>
      <c r="AM153" s="2"/>
      <c r="AN153" s="2"/>
    </row>
    <row r="154" spans="1:40" ht="18.75" x14ac:dyDescent="0.3">
      <c r="Q154" s="33"/>
      <c r="R154" s="33"/>
      <c r="S154" s="33"/>
      <c r="T154" s="33"/>
      <c r="U154" s="33"/>
      <c r="V154" s="33"/>
      <c r="W154" s="33"/>
      <c r="X154" s="33"/>
      <c r="Y154" s="33"/>
      <c r="Z154" s="33"/>
      <c r="AA154" s="33"/>
      <c r="AB154" s="33"/>
      <c r="AC154" s="2"/>
      <c r="AD154" s="2"/>
      <c r="AE154" s="2"/>
      <c r="AF154" s="2"/>
      <c r="AG154" s="2"/>
      <c r="AH154" s="2"/>
      <c r="AI154" s="2"/>
      <c r="AK154" s="2"/>
      <c r="AL154" s="2"/>
      <c r="AM154" s="2"/>
      <c r="AN154" s="2"/>
    </row>
    <row r="155" spans="1:40" ht="18.75" x14ac:dyDescent="0.3">
      <c r="Q155" s="33"/>
      <c r="R155" s="33"/>
      <c r="S155" s="33"/>
      <c r="T155" s="33"/>
      <c r="U155" s="33"/>
      <c r="V155" s="33"/>
      <c r="W155" s="33"/>
      <c r="X155" s="33"/>
      <c r="Y155" s="33"/>
      <c r="Z155" s="33"/>
      <c r="AA155" s="33"/>
      <c r="AB155" s="33"/>
      <c r="AC155" s="2"/>
      <c r="AD155" s="2"/>
      <c r="AE155" s="2"/>
      <c r="AF155" s="2"/>
      <c r="AG155" s="2"/>
      <c r="AH155" s="2"/>
      <c r="AI155" s="2"/>
      <c r="AK155" s="2"/>
      <c r="AL155" s="2"/>
      <c r="AM155" s="2"/>
      <c r="AN155" s="2"/>
    </row>
    <row r="156" spans="1:40" ht="18.75" x14ac:dyDescent="0.3">
      <c r="Q156" s="33"/>
      <c r="R156" s="33"/>
      <c r="S156" s="33"/>
      <c r="T156" s="33"/>
      <c r="U156" s="33"/>
      <c r="V156" s="33"/>
      <c r="W156" s="33"/>
      <c r="X156" s="33"/>
      <c r="Y156" s="33"/>
      <c r="Z156" s="33"/>
      <c r="AA156" s="33"/>
      <c r="AB156" s="33"/>
      <c r="AC156" s="2"/>
      <c r="AD156" s="2"/>
      <c r="AE156" s="2"/>
      <c r="AF156" s="2"/>
      <c r="AG156" s="2"/>
      <c r="AH156" s="2"/>
      <c r="AI156" s="2"/>
      <c r="AK156" s="2"/>
      <c r="AL156" s="2"/>
      <c r="AM156" s="2"/>
      <c r="AN156" s="2"/>
    </row>
    <row r="157" spans="1:40" ht="18.75" x14ac:dyDescent="0.3">
      <c r="Q157" s="33"/>
      <c r="R157" s="33"/>
      <c r="S157" s="33"/>
      <c r="T157" s="33"/>
      <c r="U157" s="33"/>
      <c r="V157" s="33"/>
      <c r="W157" s="33"/>
      <c r="X157" s="33"/>
      <c r="Y157" s="33"/>
      <c r="Z157" s="33"/>
      <c r="AA157" s="33"/>
      <c r="AB157" s="33"/>
      <c r="AC157" s="2"/>
      <c r="AD157" s="2"/>
      <c r="AE157" s="2"/>
      <c r="AF157" s="2"/>
      <c r="AG157" s="2"/>
      <c r="AH157" s="2"/>
      <c r="AI157" s="2"/>
      <c r="AK157" s="2"/>
      <c r="AL157" s="2"/>
      <c r="AM157" s="2"/>
      <c r="AN157" s="2"/>
    </row>
    <row r="158" spans="1:40" ht="18.75" x14ac:dyDescent="0.3">
      <c r="Q158" s="33"/>
      <c r="R158" s="33"/>
      <c r="S158" s="33"/>
      <c r="T158" s="33"/>
      <c r="U158" s="33"/>
      <c r="V158" s="33"/>
      <c r="W158" s="33"/>
      <c r="X158" s="33"/>
      <c r="Y158" s="33"/>
      <c r="Z158" s="33"/>
      <c r="AA158" s="33"/>
      <c r="AB158" s="33"/>
      <c r="AC158" s="2"/>
      <c r="AD158" s="2"/>
      <c r="AE158" s="2"/>
      <c r="AF158" s="2"/>
      <c r="AG158" s="2"/>
      <c r="AH158" s="2"/>
      <c r="AI158" s="2"/>
      <c r="AK158" s="2"/>
      <c r="AL158" s="2"/>
      <c r="AM158" s="2"/>
      <c r="AN158" s="2"/>
    </row>
    <row r="159" spans="1:40" ht="18.75" x14ac:dyDescent="0.3">
      <c r="Q159" s="33"/>
      <c r="R159" s="33"/>
      <c r="S159" s="33"/>
      <c r="T159" s="33"/>
      <c r="U159" s="33"/>
      <c r="V159" s="33"/>
      <c r="W159" s="33"/>
      <c r="X159" s="33"/>
      <c r="Y159" s="33"/>
      <c r="Z159" s="33"/>
      <c r="AA159" s="33"/>
      <c r="AB159" s="33"/>
      <c r="AC159" s="2"/>
      <c r="AD159" s="2"/>
      <c r="AE159" s="2"/>
      <c r="AF159" s="2"/>
      <c r="AG159" s="2"/>
      <c r="AH159" s="2"/>
      <c r="AI159" s="2"/>
      <c r="AK159" s="2"/>
      <c r="AL159" s="2"/>
      <c r="AM159" s="2"/>
      <c r="AN159" s="2"/>
    </row>
    <row r="160" spans="1:40" ht="18.75" x14ac:dyDescent="0.3">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2"/>
      <c r="AD160" s="2"/>
      <c r="AE160" s="2"/>
      <c r="AF160" s="2"/>
      <c r="AG160" s="2"/>
      <c r="AH160" s="2"/>
      <c r="AI160" s="2"/>
      <c r="AK160" s="2"/>
      <c r="AL160" s="2"/>
      <c r="AM160" s="2"/>
      <c r="AN160" s="2"/>
    </row>
    <row r="161" spans="1:40" ht="18.75" x14ac:dyDescent="0.3">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2"/>
      <c r="AD161" s="2"/>
      <c r="AE161" s="2"/>
      <c r="AF161" s="2"/>
      <c r="AG161" s="2"/>
      <c r="AH161" s="2"/>
      <c r="AI161" s="2"/>
      <c r="AK161" s="2"/>
      <c r="AL161" s="2"/>
      <c r="AM161" s="2"/>
      <c r="AN161" s="2"/>
    </row>
    <row r="162" spans="1:40" ht="18.75" x14ac:dyDescent="0.3">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2"/>
      <c r="AD162" s="2"/>
      <c r="AE162" s="2"/>
      <c r="AF162" s="2"/>
      <c r="AG162" s="2"/>
      <c r="AH162" s="2"/>
      <c r="AI162" s="2"/>
      <c r="AK162" s="2"/>
      <c r="AL162" s="2"/>
      <c r="AM162" s="2"/>
      <c r="AN162" s="2"/>
    </row>
    <row r="163" spans="1:40" ht="18.75" x14ac:dyDescent="0.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2"/>
      <c r="AD163" s="2"/>
      <c r="AE163" s="2"/>
      <c r="AF163" s="2"/>
      <c r="AG163" s="2"/>
      <c r="AH163" s="2"/>
      <c r="AI163" s="2"/>
      <c r="AK163" s="2"/>
      <c r="AL163" s="2"/>
      <c r="AM163" s="2"/>
      <c r="AN163" s="2"/>
    </row>
    <row r="164" spans="1:40" ht="18.75" x14ac:dyDescent="0.3">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2"/>
      <c r="AD164" s="2"/>
      <c r="AE164" s="2"/>
      <c r="AF164" s="2"/>
      <c r="AG164" s="2"/>
      <c r="AH164" s="2"/>
      <c r="AI164" s="2"/>
      <c r="AK164" s="2"/>
      <c r="AL164" s="2"/>
      <c r="AM164" s="2"/>
      <c r="AN164" s="2"/>
    </row>
    <row r="165" spans="1:40" ht="18.75" x14ac:dyDescent="0.3">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2"/>
      <c r="AD165" s="2"/>
      <c r="AE165" s="2"/>
      <c r="AF165" s="2"/>
      <c r="AG165" s="2"/>
      <c r="AH165" s="2"/>
      <c r="AI165" s="2"/>
      <c r="AK165" s="2"/>
      <c r="AL165" s="2"/>
      <c r="AM165" s="2"/>
      <c r="AN165" s="2"/>
    </row>
    <row r="166" spans="1:40" ht="18.75" x14ac:dyDescent="0.3">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2"/>
      <c r="AD166" s="2"/>
      <c r="AE166" s="2"/>
      <c r="AF166" s="2"/>
      <c r="AG166" s="2"/>
      <c r="AH166" s="2"/>
      <c r="AI166" s="2"/>
      <c r="AK166" s="2"/>
      <c r="AL166" s="2"/>
      <c r="AM166" s="2"/>
      <c r="AN166" s="2"/>
    </row>
    <row r="167" spans="1:40" ht="18.75" x14ac:dyDescent="0.3">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2"/>
      <c r="AD167" s="2"/>
      <c r="AE167" s="2"/>
      <c r="AF167" s="2"/>
      <c r="AG167" s="2"/>
      <c r="AH167" s="2"/>
      <c r="AI167" s="2"/>
      <c r="AK167" s="2"/>
      <c r="AL167" s="2"/>
      <c r="AM167" s="2"/>
      <c r="AN167" s="2"/>
    </row>
    <row r="168" spans="1:40" ht="18.75" x14ac:dyDescent="0.3">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2"/>
      <c r="AD168" s="2"/>
      <c r="AE168" s="2"/>
      <c r="AF168" s="2"/>
      <c r="AG168" s="2"/>
      <c r="AH168" s="2"/>
      <c r="AI168" s="2"/>
      <c r="AK168" s="2"/>
      <c r="AL168" s="2"/>
      <c r="AM168" s="2"/>
      <c r="AN168" s="2"/>
    </row>
    <row r="169" spans="1:40" ht="18.75" x14ac:dyDescent="0.3">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2"/>
      <c r="AD169" s="2"/>
      <c r="AE169" s="2"/>
      <c r="AF169" s="2"/>
      <c r="AG169" s="2"/>
      <c r="AH169" s="2"/>
      <c r="AI169" s="2"/>
      <c r="AK169" s="2"/>
      <c r="AL169" s="2"/>
      <c r="AM169" s="2"/>
      <c r="AN169" s="2"/>
    </row>
    <row r="170" spans="1:40" ht="18.75" x14ac:dyDescent="0.3">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2"/>
      <c r="AD170" s="2"/>
      <c r="AE170" s="2"/>
      <c r="AF170" s="2"/>
      <c r="AG170" s="2"/>
      <c r="AH170" s="2"/>
      <c r="AI170" s="2"/>
      <c r="AK170" s="2"/>
      <c r="AL170" s="2"/>
      <c r="AM170" s="2"/>
      <c r="AN170" s="2"/>
    </row>
    <row r="171" spans="1:40" ht="18.75" x14ac:dyDescent="0.3">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2"/>
      <c r="AD171" s="2"/>
      <c r="AE171" s="2"/>
      <c r="AF171" s="2"/>
      <c r="AG171" s="2"/>
      <c r="AH171" s="2"/>
      <c r="AI171" s="2"/>
      <c r="AK171" s="2"/>
      <c r="AL171" s="2"/>
      <c r="AM171" s="2"/>
      <c r="AN171" s="2"/>
    </row>
    <row r="172" spans="1:40" ht="18.75" x14ac:dyDescent="0.3">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2"/>
      <c r="AD172" s="2"/>
      <c r="AE172" s="2"/>
      <c r="AF172" s="2"/>
      <c r="AG172" s="2"/>
      <c r="AH172" s="2"/>
      <c r="AI172" s="2"/>
      <c r="AK172" s="2"/>
      <c r="AL172" s="2"/>
      <c r="AM172" s="2"/>
      <c r="AN172" s="2"/>
    </row>
    <row r="173" spans="1:40" ht="18.75" x14ac:dyDescent="0.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2"/>
      <c r="AD173" s="2"/>
      <c r="AE173" s="2"/>
      <c r="AF173" s="2"/>
      <c r="AG173" s="2"/>
      <c r="AH173" s="2"/>
      <c r="AI173" s="2"/>
      <c r="AK173" s="2"/>
      <c r="AL173" s="2"/>
      <c r="AM173" s="2"/>
      <c r="AN173" s="2"/>
    </row>
    <row r="174" spans="1:40" ht="18.75" x14ac:dyDescent="0.3">
      <c r="A174" s="35"/>
      <c r="B174" s="39"/>
      <c r="C174" s="33"/>
      <c r="D174" s="35"/>
      <c r="E174" s="40"/>
      <c r="F174" s="40"/>
      <c r="G174" s="35"/>
      <c r="H174" s="34"/>
      <c r="I174" s="35"/>
      <c r="J174" s="34"/>
      <c r="K174" s="41"/>
      <c r="L174" s="52"/>
      <c r="M174" s="34"/>
      <c r="N174" s="33"/>
      <c r="O174" s="33"/>
      <c r="P174" s="42"/>
      <c r="Q174" s="33"/>
      <c r="R174" s="33"/>
      <c r="S174" s="43"/>
      <c r="T174" s="44"/>
      <c r="U174" s="33"/>
      <c r="V174" s="33"/>
      <c r="W174" s="33"/>
      <c r="X174" s="33"/>
      <c r="Y174" s="33"/>
      <c r="Z174" s="33"/>
      <c r="AA174" s="33"/>
      <c r="AB174" s="33"/>
      <c r="AC174" s="2"/>
      <c r="AD174" s="2"/>
      <c r="AE174" s="2"/>
      <c r="AF174" s="2"/>
      <c r="AG174" s="2"/>
      <c r="AH174" s="2"/>
      <c r="AI174" s="2"/>
      <c r="AK174" s="2"/>
      <c r="AL174" s="2"/>
      <c r="AM174" s="2"/>
      <c r="AN174" s="2"/>
    </row>
    <row r="175" spans="1:40" ht="18.75" x14ac:dyDescent="0.3">
      <c r="A175" s="35"/>
      <c r="B175" s="39"/>
      <c r="C175" s="33"/>
      <c r="D175" s="35"/>
      <c r="E175" s="40"/>
      <c r="F175" s="40"/>
      <c r="G175" s="35"/>
      <c r="H175" s="34"/>
      <c r="I175" s="35"/>
      <c r="J175" s="34"/>
      <c r="K175" s="41"/>
      <c r="L175" s="52"/>
      <c r="M175" s="34"/>
      <c r="N175" s="33"/>
      <c r="O175" s="33"/>
      <c r="P175" s="42"/>
      <c r="Q175" s="33"/>
      <c r="R175" s="33"/>
      <c r="S175" s="43"/>
      <c r="T175" s="44"/>
      <c r="U175" s="33"/>
      <c r="V175" s="33"/>
      <c r="W175" s="33"/>
      <c r="X175" s="33"/>
      <c r="Y175" s="33"/>
      <c r="Z175" s="33"/>
      <c r="AA175" s="33"/>
      <c r="AB175" s="33"/>
      <c r="AC175" s="2"/>
      <c r="AD175" s="2"/>
      <c r="AE175" s="2"/>
      <c r="AF175" s="2"/>
      <c r="AG175" s="2"/>
      <c r="AH175" s="2"/>
      <c r="AI175" s="2"/>
      <c r="AK175" s="2"/>
      <c r="AL175" s="2"/>
      <c r="AM175" s="2"/>
      <c r="AN175" s="2"/>
    </row>
    <row r="176" spans="1:40" ht="18.75" x14ac:dyDescent="0.3">
      <c r="A176" s="35"/>
      <c r="B176" s="39"/>
      <c r="C176" s="33"/>
      <c r="D176" s="35"/>
      <c r="E176" s="40"/>
      <c r="F176" s="40"/>
      <c r="G176" s="35"/>
      <c r="H176" s="34"/>
      <c r="I176" s="35"/>
      <c r="J176" s="34"/>
      <c r="K176" s="41"/>
      <c r="L176" s="52"/>
      <c r="M176" s="34"/>
      <c r="N176" s="33"/>
      <c r="O176" s="33"/>
      <c r="P176" s="42"/>
      <c r="Q176" s="33"/>
      <c r="R176" s="33"/>
      <c r="S176" s="43"/>
      <c r="T176" s="44"/>
      <c r="U176" s="33"/>
      <c r="V176" s="33"/>
      <c r="W176" s="33"/>
      <c r="X176" s="33"/>
      <c r="Y176" s="33"/>
      <c r="Z176" s="33"/>
      <c r="AA176" s="33"/>
      <c r="AB176" s="33"/>
      <c r="AC176" s="2"/>
      <c r="AD176" s="2"/>
      <c r="AE176" s="2"/>
      <c r="AF176" s="2"/>
      <c r="AG176" s="2"/>
      <c r="AH176" s="2"/>
      <c r="AI176" s="2"/>
      <c r="AK176" s="2"/>
      <c r="AL176" s="2"/>
      <c r="AM176" s="2"/>
      <c r="AN176" s="2"/>
    </row>
    <row r="177" spans="1:40" ht="18.75" x14ac:dyDescent="0.3">
      <c r="A177" s="35"/>
      <c r="B177" s="39"/>
      <c r="C177" s="33"/>
      <c r="D177" s="35"/>
      <c r="E177" s="40"/>
      <c r="F177" s="40"/>
      <c r="G177" s="35"/>
      <c r="H177" s="34"/>
      <c r="I177" s="35"/>
      <c r="J177" s="34"/>
      <c r="K177" s="41"/>
      <c r="L177" s="52"/>
      <c r="M177" s="34"/>
      <c r="N177" s="33"/>
      <c r="O177" s="33"/>
      <c r="P177" s="42"/>
      <c r="Q177" s="33"/>
      <c r="R177" s="33"/>
      <c r="S177" s="43"/>
      <c r="T177" s="44"/>
      <c r="U177" s="33"/>
      <c r="V177" s="33"/>
      <c r="W177" s="33"/>
      <c r="X177" s="33"/>
      <c r="Y177" s="33"/>
      <c r="Z177" s="33"/>
      <c r="AA177" s="33"/>
      <c r="AB177" s="33"/>
      <c r="AC177" s="2"/>
      <c r="AD177" s="2"/>
      <c r="AE177" s="2"/>
      <c r="AF177" s="2"/>
      <c r="AG177" s="2"/>
      <c r="AH177" s="2"/>
      <c r="AI177" s="2"/>
      <c r="AK177" s="2"/>
      <c r="AL177" s="2"/>
      <c r="AM177" s="2"/>
      <c r="AN177" s="2"/>
    </row>
    <row r="178" spans="1:40" ht="18.75" x14ac:dyDescent="0.3">
      <c r="A178" s="35"/>
      <c r="B178" s="39"/>
      <c r="C178" s="33"/>
      <c r="D178" s="35"/>
      <c r="E178" s="40"/>
      <c r="F178" s="40"/>
      <c r="G178" s="35"/>
      <c r="H178" s="34"/>
      <c r="I178" s="35"/>
      <c r="J178" s="34"/>
      <c r="K178" s="41"/>
      <c r="L178" s="52"/>
      <c r="M178" s="34"/>
      <c r="N178" s="33"/>
      <c r="O178" s="33"/>
      <c r="P178" s="42"/>
      <c r="Q178" s="33"/>
      <c r="R178" s="33"/>
      <c r="S178" s="43"/>
      <c r="T178" s="44"/>
      <c r="U178" s="33"/>
      <c r="V178" s="33"/>
      <c r="W178" s="33"/>
      <c r="X178" s="33"/>
      <c r="Y178" s="33"/>
      <c r="Z178" s="33"/>
      <c r="AA178" s="33"/>
      <c r="AB178" s="33"/>
      <c r="AC178" s="2"/>
      <c r="AD178" s="2"/>
      <c r="AE178" s="2"/>
      <c r="AF178" s="2"/>
      <c r="AG178" s="2"/>
      <c r="AH178" s="2"/>
      <c r="AI178" s="2"/>
      <c r="AK178" s="2"/>
      <c r="AL178" s="2"/>
      <c r="AM178" s="2"/>
      <c r="AN178" s="2"/>
    </row>
    <row r="179" spans="1:40" ht="18.75" x14ac:dyDescent="0.3">
      <c r="A179" s="35"/>
      <c r="B179" s="39"/>
      <c r="C179" s="33"/>
      <c r="D179" s="35"/>
      <c r="F179" s="40">
        <f>SUM(F174:F177)</f>
        <v>0</v>
      </c>
      <c r="G179" s="35"/>
      <c r="H179" s="34"/>
      <c r="I179" s="35"/>
      <c r="J179" s="34"/>
      <c r="K179" s="34">
        <f>SUM(K174:K177)</f>
        <v>0</v>
      </c>
      <c r="L179" s="34">
        <f>SUM(L1:L8)</f>
        <v>24</v>
      </c>
      <c r="M179" s="34"/>
      <c r="N179" s="33"/>
      <c r="O179" s="33"/>
      <c r="P179" s="42"/>
      <c r="Q179" s="33"/>
      <c r="R179" s="33"/>
      <c r="S179" s="43"/>
      <c r="T179" s="44"/>
      <c r="U179" s="33"/>
      <c r="V179" s="33"/>
      <c r="W179" s="33"/>
      <c r="X179" s="33"/>
      <c r="Y179" s="33"/>
      <c r="Z179" s="33"/>
      <c r="AA179" s="33"/>
      <c r="AB179" s="2"/>
      <c r="AC179" s="2"/>
      <c r="AD179" s="2"/>
      <c r="AE179" s="2"/>
      <c r="AF179" s="2"/>
      <c r="AG179" s="2"/>
      <c r="AH179" s="2"/>
      <c r="AI179" s="2"/>
      <c r="AK179" s="2"/>
      <c r="AL179" s="2"/>
      <c r="AM179" s="2"/>
      <c r="AN179" s="2"/>
    </row>
    <row r="180" spans="1:40" ht="18.75" x14ac:dyDescent="0.3">
      <c r="M180" s="34"/>
      <c r="N180" s="33"/>
      <c r="O180" s="33"/>
      <c r="P180" s="33"/>
      <c r="Q180" s="33"/>
      <c r="R180" s="33"/>
      <c r="S180" s="33"/>
      <c r="T180" s="33"/>
      <c r="U180" s="33"/>
      <c r="V180" s="33"/>
      <c r="W180" s="33"/>
      <c r="X180" s="33"/>
      <c r="Y180" s="33"/>
      <c r="Z180" s="33"/>
      <c r="AA180" s="33"/>
      <c r="AB180" s="2"/>
      <c r="AC180" s="2"/>
      <c r="AD180" s="2"/>
      <c r="AE180" s="2"/>
      <c r="AF180" s="2"/>
      <c r="AG180" s="2"/>
      <c r="AH180" s="2"/>
      <c r="AI180" s="2"/>
      <c r="AK180" s="2"/>
      <c r="AL180" s="2"/>
      <c r="AM180" s="2"/>
      <c r="AN180" s="2"/>
    </row>
    <row r="181" spans="1:40" ht="18.75" x14ac:dyDescent="0.3">
      <c r="M181" s="34"/>
      <c r="N181" s="33"/>
      <c r="O181" s="33"/>
      <c r="P181" s="33"/>
      <c r="Q181" s="33"/>
      <c r="R181" s="33"/>
      <c r="S181" s="33"/>
      <c r="T181" s="33"/>
      <c r="U181" s="33"/>
      <c r="V181" s="33"/>
      <c r="W181" s="33"/>
      <c r="X181" s="33"/>
      <c r="Y181" s="33"/>
      <c r="Z181" s="33"/>
      <c r="AA181" s="33"/>
      <c r="AB181" s="2"/>
      <c r="AC181" s="2"/>
      <c r="AD181" s="2"/>
      <c r="AE181" s="2"/>
      <c r="AF181" s="2"/>
      <c r="AG181" s="2"/>
      <c r="AH181" s="2"/>
      <c r="AI181" s="2"/>
      <c r="AK181" s="2"/>
      <c r="AL181" s="2"/>
      <c r="AM181" s="2"/>
      <c r="AN181" s="2"/>
    </row>
    <row r="182" spans="1:40" ht="18.75" x14ac:dyDescent="0.3">
      <c r="M182" s="34"/>
      <c r="N182" s="33"/>
      <c r="O182" s="33"/>
      <c r="P182" s="33"/>
      <c r="Q182" s="33"/>
      <c r="R182" s="33"/>
      <c r="S182" s="33"/>
      <c r="T182" s="33"/>
      <c r="U182" s="33"/>
      <c r="V182" s="33"/>
      <c r="W182" s="33"/>
      <c r="X182" s="33"/>
      <c r="Y182" s="33"/>
      <c r="Z182" s="33"/>
      <c r="AA182" s="33"/>
      <c r="AB182" s="2"/>
      <c r="AC182" s="2"/>
      <c r="AD182" s="2"/>
      <c r="AE182" s="2"/>
      <c r="AF182" s="2"/>
      <c r="AG182" s="2"/>
      <c r="AH182" s="2"/>
      <c r="AI182" s="2"/>
      <c r="AK182" s="2"/>
      <c r="AL182" s="2"/>
      <c r="AM182" s="2"/>
      <c r="AN182" s="2"/>
    </row>
    <row r="183" spans="1:40" ht="18.75" x14ac:dyDescent="0.3">
      <c r="M183" s="34"/>
      <c r="N183" s="33"/>
      <c r="O183" s="33"/>
      <c r="P183" s="33"/>
      <c r="Q183" s="33"/>
      <c r="R183" s="33"/>
      <c r="S183" s="33"/>
      <c r="T183" s="33"/>
      <c r="U183" s="33"/>
      <c r="V183" s="33"/>
      <c r="W183" s="33"/>
      <c r="X183" s="33"/>
      <c r="Y183" s="33"/>
      <c r="Z183" s="33"/>
      <c r="AA183" s="33"/>
      <c r="AB183" s="2"/>
      <c r="AC183" s="2"/>
      <c r="AD183" s="2"/>
      <c r="AE183" s="2"/>
      <c r="AF183" s="2"/>
      <c r="AG183" s="2"/>
      <c r="AH183" s="2"/>
      <c r="AI183" s="2"/>
      <c r="AK183" s="2"/>
      <c r="AL183" s="2"/>
      <c r="AM183" s="2"/>
      <c r="AN183" s="2"/>
    </row>
    <row r="184" spans="1:40" ht="18.75" x14ac:dyDescent="0.3">
      <c r="M184" s="34"/>
      <c r="N184" s="33"/>
      <c r="O184" s="33"/>
      <c r="P184" s="33"/>
      <c r="Q184" s="33"/>
      <c r="R184" s="33"/>
      <c r="S184" s="33"/>
      <c r="T184" s="33"/>
      <c r="U184" s="33"/>
      <c r="V184" s="33"/>
      <c r="W184" s="33"/>
      <c r="X184" s="33"/>
      <c r="Y184" s="33"/>
      <c r="Z184" s="33"/>
      <c r="AA184" s="33"/>
      <c r="AB184" s="2"/>
      <c r="AC184" s="2"/>
      <c r="AD184" s="2"/>
      <c r="AE184" s="2"/>
      <c r="AF184" s="2"/>
      <c r="AG184" s="2"/>
      <c r="AH184" s="2"/>
      <c r="AI184" s="2"/>
      <c r="AK184" s="2"/>
      <c r="AL184" s="2"/>
      <c r="AM184" s="2"/>
      <c r="AN184" s="2"/>
    </row>
    <row r="185" spans="1:40" ht="18.75" x14ac:dyDescent="0.3">
      <c r="M185" s="34"/>
      <c r="N185" s="33"/>
      <c r="O185" s="33"/>
      <c r="P185" s="33"/>
      <c r="Q185" s="33"/>
      <c r="R185" s="33"/>
      <c r="S185" s="33"/>
      <c r="T185" s="33"/>
      <c r="U185" s="33"/>
      <c r="V185" s="33"/>
      <c r="W185" s="33"/>
      <c r="X185" s="33"/>
      <c r="Y185" s="33"/>
      <c r="Z185" s="33"/>
      <c r="AA185" s="33"/>
      <c r="AB185" s="2"/>
      <c r="AC185" s="2"/>
      <c r="AD185" s="2"/>
      <c r="AE185" s="2"/>
      <c r="AF185" s="2"/>
      <c r="AG185" s="2"/>
      <c r="AH185" s="2"/>
      <c r="AI185" s="2"/>
      <c r="AK185" s="2"/>
      <c r="AL185" s="2"/>
      <c r="AM185" s="2"/>
      <c r="AN185" s="2"/>
    </row>
    <row r="186" spans="1:40" ht="18.75" x14ac:dyDescent="0.3">
      <c r="M186" s="34"/>
      <c r="N186" s="33"/>
      <c r="O186" s="33"/>
      <c r="P186" s="33"/>
      <c r="Q186" s="33"/>
      <c r="R186" s="33"/>
      <c r="S186" s="33"/>
      <c r="T186" s="33"/>
      <c r="U186" s="33"/>
      <c r="V186" s="33"/>
      <c r="W186" s="33"/>
      <c r="X186" s="33"/>
      <c r="Y186" s="33"/>
      <c r="Z186" s="33"/>
      <c r="AA186" s="33"/>
      <c r="AB186" s="2"/>
      <c r="AC186" s="2"/>
      <c r="AD186" s="2"/>
      <c r="AE186" s="2"/>
      <c r="AF186" s="2"/>
      <c r="AG186" s="2"/>
      <c r="AH186" s="2"/>
      <c r="AI186" s="2"/>
      <c r="AK186" s="2"/>
      <c r="AL186" s="2"/>
      <c r="AM186" s="2"/>
      <c r="AN186" s="2"/>
    </row>
    <row r="187" spans="1:40" ht="18.75" x14ac:dyDescent="0.3">
      <c r="M187" s="34"/>
      <c r="N187" s="33"/>
      <c r="O187" s="33"/>
      <c r="P187" s="33"/>
      <c r="Q187" s="33"/>
      <c r="R187" s="33"/>
      <c r="S187" s="33"/>
      <c r="T187" s="33"/>
      <c r="U187" s="33"/>
      <c r="V187" s="33"/>
      <c r="W187" s="33"/>
      <c r="X187" s="33"/>
      <c r="Y187" s="33"/>
      <c r="Z187" s="33"/>
      <c r="AA187" s="33"/>
      <c r="AB187" s="2"/>
      <c r="AC187" s="2"/>
      <c r="AD187" s="2"/>
      <c r="AE187" s="2"/>
      <c r="AF187" s="2"/>
      <c r="AG187" s="2"/>
      <c r="AH187" s="2"/>
      <c r="AI187" s="2"/>
      <c r="AK187" s="2"/>
      <c r="AL187" s="2"/>
      <c r="AM187" s="2"/>
      <c r="AN187" s="2"/>
    </row>
    <row r="188" spans="1:40" ht="18.75" x14ac:dyDescent="0.3">
      <c r="A188" s="33"/>
      <c r="B188" s="33"/>
      <c r="C188" s="33"/>
      <c r="D188" s="33"/>
      <c r="E188" s="33"/>
      <c r="F188" s="33"/>
      <c r="G188" s="33"/>
      <c r="H188" s="34"/>
      <c r="I188" s="35"/>
      <c r="J188" s="34"/>
      <c r="K188" s="34"/>
      <c r="L188" s="34"/>
      <c r="M188" s="34"/>
      <c r="N188" s="33"/>
      <c r="O188" s="33"/>
      <c r="P188" s="33"/>
      <c r="Q188" s="33"/>
      <c r="R188" s="33"/>
      <c r="S188" s="33"/>
      <c r="T188" s="33"/>
      <c r="U188" s="33"/>
      <c r="V188" s="33"/>
      <c r="W188" s="33"/>
      <c r="X188" s="33"/>
      <c r="Y188" s="33"/>
      <c r="Z188" s="33"/>
      <c r="AA188" s="33"/>
      <c r="AB188" s="2"/>
      <c r="AC188" s="2"/>
      <c r="AD188" s="2"/>
      <c r="AE188" s="2"/>
      <c r="AF188" s="2"/>
      <c r="AG188" s="2"/>
      <c r="AH188" s="2"/>
      <c r="AI188" s="2"/>
      <c r="AK188" s="2"/>
      <c r="AL188" s="2"/>
      <c r="AM188" s="2"/>
      <c r="AN188" s="2"/>
    </row>
    <row r="189" spans="1:40" ht="18.75" x14ac:dyDescent="0.3">
      <c r="A189" s="33"/>
      <c r="B189" s="33"/>
      <c r="C189" s="33"/>
      <c r="D189" s="33"/>
      <c r="E189" s="33"/>
      <c r="F189" s="33"/>
      <c r="G189" s="33"/>
      <c r="H189" s="34"/>
      <c r="I189" s="35"/>
      <c r="J189" s="34"/>
      <c r="K189" s="34"/>
      <c r="L189" s="34"/>
      <c r="M189" s="34"/>
      <c r="N189" s="33"/>
      <c r="O189" s="33"/>
      <c r="P189" s="33"/>
      <c r="Q189" s="33"/>
      <c r="R189" s="33"/>
      <c r="S189" s="33"/>
      <c r="T189" s="33"/>
      <c r="U189" s="33"/>
      <c r="V189" s="33"/>
      <c r="W189" s="33"/>
      <c r="X189" s="33"/>
      <c r="Y189" s="33"/>
      <c r="Z189" s="33"/>
      <c r="AA189" s="33"/>
      <c r="AB189" s="2"/>
      <c r="AC189" s="2"/>
      <c r="AD189" s="2"/>
      <c r="AE189" s="2"/>
      <c r="AF189" s="2"/>
      <c r="AG189" s="2"/>
      <c r="AH189" s="2"/>
      <c r="AI189" s="2"/>
      <c r="AK189" s="2"/>
      <c r="AL189" s="2"/>
      <c r="AM189" s="2"/>
      <c r="AN189" s="2"/>
    </row>
    <row r="190" spans="1:40" ht="18.75" x14ac:dyDescent="0.3">
      <c r="A190" s="33"/>
      <c r="B190" s="33"/>
      <c r="C190" s="33"/>
      <c r="D190" s="33"/>
      <c r="E190" s="33"/>
      <c r="F190" s="33"/>
      <c r="G190" s="33"/>
      <c r="H190" s="34"/>
      <c r="I190" s="35"/>
      <c r="J190" s="34"/>
      <c r="K190" s="34"/>
      <c r="L190" s="34"/>
      <c r="M190" s="34"/>
      <c r="N190" s="33"/>
      <c r="O190" s="33"/>
      <c r="P190" s="33"/>
      <c r="Q190" s="33"/>
      <c r="R190" s="33"/>
      <c r="S190" s="33"/>
      <c r="T190" s="33"/>
      <c r="U190" s="33"/>
      <c r="V190" s="33"/>
      <c r="W190" s="33"/>
      <c r="X190" s="33"/>
      <c r="Y190" s="33"/>
      <c r="Z190" s="33"/>
      <c r="AA190" s="33"/>
      <c r="AB190" s="2"/>
      <c r="AC190" s="2"/>
      <c r="AD190" s="2"/>
      <c r="AE190" s="2"/>
      <c r="AF190" s="2"/>
      <c r="AG190" s="2"/>
      <c r="AH190" s="2"/>
      <c r="AI190" s="2"/>
      <c r="AK190" s="2"/>
      <c r="AL190" s="2"/>
      <c r="AM190" s="2"/>
      <c r="AN190" s="2"/>
    </row>
    <row r="191" spans="1:40" ht="18.75" x14ac:dyDescent="0.3">
      <c r="A191" s="33"/>
      <c r="B191" s="33"/>
      <c r="C191" s="33"/>
      <c r="D191" s="33"/>
      <c r="E191" s="33"/>
      <c r="F191" s="33"/>
      <c r="G191" s="33"/>
      <c r="H191" s="34"/>
      <c r="I191" s="35"/>
      <c r="J191" s="34"/>
      <c r="K191" s="34"/>
      <c r="L191" s="34"/>
      <c r="M191" s="34"/>
      <c r="N191" s="33"/>
      <c r="O191" s="33"/>
      <c r="P191" s="33"/>
      <c r="Q191" s="33"/>
      <c r="R191" s="33"/>
      <c r="S191" s="33"/>
      <c r="T191" s="33"/>
      <c r="U191" s="33"/>
      <c r="V191" s="33"/>
      <c r="W191" s="33"/>
      <c r="X191" s="33"/>
      <c r="Y191" s="33"/>
      <c r="Z191" s="33"/>
      <c r="AA191" s="33"/>
      <c r="AB191" s="2"/>
      <c r="AC191" s="2"/>
      <c r="AD191" s="2"/>
      <c r="AE191" s="2"/>
      <c r="AF191" s="2"/>
      <c r="AG191" s="2"/>
      <c r="AH191" s="2"/>
      <c r="AI191" s="2"/>
      <c r="AK191" s="2"/>
      <c r="AL191" s="2"/>
      <c r="AM191" s="2"/>
      <c r="AN191" s="2"/>
    </row>
    <row r="192" spans="1:40" ht="18.75" x14ac:dyDescent="0.3">
      <c r="A192" s="33"/>
      <c r="B192" s="33"/>
      <c r="C192" s="33"/>
      <c r="D192" s="33"/>
      <c r="E192" s="33"/>
      <c r="F192" s="33"/>
      <c r="G192" s="33"/>
      <c r="H192" s="34"/>
      <c r="I192" s="35"/>
      <c r="J192" s="34"/>
      <c r="K192" s="34"/>
      <c r="L192" s="34"/>
      <c r="M192" s="34"/>
      <c r="N192" s="33"/>
      <c r="O192" s="33"/>
      <c r="P192" s="33"/>
      <c r="Q192" s="33"/>
      <c r="R192" s="33"/>
      <c r="S192" s="33"/>
      <c r="T192" s="33"/>
      <c r="U192" s="33"/>
      <c r="V192" s="33"/>
      <c r="W192" s="33"/>
      <c r="X192" s="33"/>
      <c r="Y192" s="33"/>
      <c r="Z192" s="33"/>
      <c r="AA192" s="33"/>
      <c r="AB192" s="2"/>
      <c r="AC192" s="2"/>
      <c r="AD192" s="2"/>
      <c r="AE192" s="2"/>
      <c r="AF192" s="2"/>
      <c r="AG192" s="2"/>
      <c r="AH192" s="2"/>
      <c r="AI192" s="2"/>
      <c r="AK192" s="2"/>
      <c r="AL192" s="2"/>
      <c r="AM192" s="2"/>
      <c r="AN192" s="2"/>
    </row>
    <row r="193" spans="1:40" ht="18.75" x14ac:dyDescent="0.3">
      <c r="A193" s="33"/>
      <c r="B193" s="33"/>
      <c r="C193" s="33"/>
      <c r="D193" s="33"/>
      <c r="E193" s="33"/>
      <c r="F193" s="33"/>
      <c r="G193" s="33"/>
      <c r="H193" s="34"/>
      <c r="I193" s="35"/>
      <c r="J193" s="34"/>
      <c r="K193" s="34"/>
      <c r="L193" s="34"/>
      <c r="M193" s="34"/>
      <c r="N193" s="33"/>
      <c r="O193" s="33"/>
      <c r="P193" s="33"/>
      <c r="Q193" s="33"/>
      <c r="R193" s="33"/>
      <c r="S193" s="33"/>
      <c r="T193" s="33"/>
      <c r="U193" s="33"/>
      <c r="V193" s="33"/>
      <c r="W193" s="33"/>
      <c r="X193" s="33"/>
      <c r="Y193" s="33"/>
      <c r="Z193" s="33"/>
      <c r="AA193" s="33"/>
      <c r="AB193" s="2"/>
      <c r="AC193" s="2"/>
      <c r="AD193" s="2"/>
      <c r="AE193" s="2"/>
      <c r="AF193" s="2"/>
      <c r="AG193" s="2"/>
      <c r="AH193" s="2"/>
      <c r="AI193" s="2"/>
      <c r="AK193" s="2"/>
      <c r="AL193" s="2"/>
      <c r="AM193" s="2"/>
      <c r="AN193" s="2"/>
    </row>
    <row r="194" spans="1:40" ht="18.75" x14ac:dyDescent="0.3">
      <c r="A194" s="33"/>
      <c r="B194" s="33"/>
      <c r="C194" s="33"/>
      <c r="D194" s="33"/>
      <c r="E194" s="33"/>
      <c r="F194" s="33"/>
      <c r="G194" s="33"/>
      <c r="H194" s="34"/>
      <c r="I194" s="35"/>
      <c r="J194" s="34"/>
      <c r="K194" s="34"/>
      <c r="L194" s="34"/>
      <c r="M194" s="34"/>
      <c r="N194" s="33"/>
      <c r="O194" s="33"/>
      <c r="P194" s="33"/>
      <c r="Q194" s="33"/>
      <c r="R194" s="33"/>
      <c r="S194" s="33"/>
      <c r="T194" s="33"/>
      <c r="U194" s="33"/>
      <c r="V194" s="33"/>
      <c r="W194" s="33"/>
      <c r="X194" s="33"/>
      <c r="Y194" s="33"/>
      <c r="Z194" s="33"/>
      <c r="AA194" s="33"/>
      <c r="AB194" s="2"/>
      <c r="AC194" s="2"/>
      <c r="AD194" s="2"/>
      <c r="AE194" s="2"/>
      <c r="AF194" s="2"/>
      <c r="AG194" s="2"/>
      <c r="AH194" s="2"/>
      <c r="AI194" s="2"/>
      <c r="AK194" s="2"/>
      <c r="AL194" s="2"/>
      <c r="AM194" s="2"/>
      <c r="AN194" s="2"/>
    </row>
    <row r="195" spans="1:40" ht="18.75" x14ac:dyDescent="0.3">
      <c r="A195" s="33"/>
      <c r="B195" s="33"/>
      <c r="C195" s="33"/>
      <c r="D195" s="33"/>
      <c r="E195" s="33"/>
      <c r="F195" s="33"/>
      <c r="G195" s="33"/>
      <c r="H195" s="34"/>
      <c r="I195" s="35"/>
      <c r="J195" s="34"/>
      <c r="K195" s="34"/>
      <c r="L195" s="34"/>
      <c r="M195" s="34"/>
      <c r="N195" s="33"/>
      <c r="O195" s="33"/>
      <c r="P195" s="33"/>
      <c r="Q195" s="33"/>
      <c r="R195" s="33"/>
      <c r="S195" s="33"/>
      <c r="T195" s="33"/>
      <c r="U195" s="33"/>
      <c r="V195" s="33"/>
      <c r="W195" s="33"/>
      <c r="X195" s="33"/>
      <c r="Y195" s="33"/>
      <c r="Z195" s="33"/>
      <c r="AA195" s="33"/>
      <c r="AB195" s="2"/>
      <c r="AC195" s="2"/>
      <c r="AD195" s="2"/>
      <c r="AE195" s="2"/>
      <c r="AF195" s="2"/>
      <c r="AG195" s="2"/>
      <c r="AH195" s="2"/>
      <c r="AI195" s="2"/>
      <c r="AK195" s="2"/>
      <c r="AL195" s="2"/>
      <c r="AM195" s="2"/>
      <c r="AN195" s="2"/>
    </row>
    <row r="196" spans="1:40" ht="18.75" x14ac:dyDescent="0.3">
      <c r="A196" s="33"/>
      <c r="B196" s="33"/>
      <c r="C196" s="33"/>
      <c r="D196" s="33"/>
      <c r="E196" s="33"/>
      <c r="F196" s="33"/>
      <c r="G196" s="33"/>
      <c r="H196" s="34"/>
      <c r="I196" s="35"/>
      <c r="J196" s="34"/>
      <c r="K196" s="34"/>
      <c r="L196" s="34"/>
      <c r="M196" s="34"/>
      <c r="N196" s="33"/>
      <c r="O196" s="33"/>
      <c r="P196" s="33"/>
      <c r="Q196" s="33"/>
      <c r="R196" s="33"/>
      <c r="S196" s="33"/>
      <c r="T196" s="33"/>
      <c r="U196" s="33"/>
      <c r="V196" s="33"/>
      <c r="W196" s="33"/>
      <c r="X196" s="33"/>
      <c r="Y196" s="33"/>
      <c r="Z196" s="33"/>
      <c r="AA196" s="33"/>
      <c r="AB196" s="2"/>
      <c r="AC196" s="2"/>
      <c r="AD196" s="2"/>
      <c r="AE196" s="2"/>
      <c r="AF196" s="2"/>
      <c r="AG196" s="2"/>
      <c r="AH196" s="2"/>
      <c r="AI196" s="2"/>
      <c r="AK196" s="2"/>
      <c r="AL196" s="2"/>
      <c r="AM196" s="2"/>
      <c r="AN196" s="2"/>
    </row>
    <row r="197" spans="1:40" ht="18.75" x14ac:dyDescent="0.3">
      <c r="A197" s="33"/>
      <c r="B197" s="33"/>
      <c r="C197" s="33"/>
      <c r="D197" s="33"/>
      <c r="E197" s="33"/>
      <c r="F197" s="33"/>
      <c r="G197" s="33"/>
      <c r="H197" s="34"/>
      <c r="I197" s="35"/>
      <c r="J197" s="34"/>
      <c r="K197" s="34"/>
      <c r="L197" s="34"/>
      <c r="M197" s="34"/>
      <c r="N197" s="33"/>
      <c r="O197" s="33"/>
      <c r="P197" s="33"/>
      <c r="Q197" s="33"/>
      <c r="R197" s="33"/>
      <c r="S197" s="33"/>
      <c r="T197" s="33"/>
      <c r="U197" s="33"/>
      <c r="V197" s="33"/>
      <c r="W197" s="33"/>
      <c r="X197" s="33"/>
      <c r="Y197" s="33"/>
      <c r="Z197" s="33"/>
      <c r="AA197" s="33"/>
      <c r="AB197" s="2"/>
      <c r="AC197" s="2"/>
      <c r="AD197" s="2"/>
      <c r="AE197" s="2"/>
      <c r="AF197" s="2"/>
      <c r="AG197" s="2"/>
      <c r="AH197" s="2"/>
      <c r="AI197" s="2"/>
      <c r="AK197" s="2"/>
      <c r="AL197" s="2"/>
      <c r="AM197" s="2"/>
      <c r="AN197" s="2"/>
    </row>
    <row r="198" spans="1:40" ht="18.75" x14ac:dyDescent="0.3">
      <c r="A198" s="33"/>
      <c r="B198" s="33"/>
      <c r="C198" s="33"/>
      <c r="D198" s="33"/>
      <c r="E198" s="33"/>
      <c r="F198" s="33"/>
      <c r="G198" s="33"/>
      <c r="H198" s="34"/>
      <c r="I198" s="35"/>
      <c r="J198" s="34"/>
      <c r="K198" s="34"/>
      <c r="L198" s="34"/>
      <c r="M198" s="34"/>
      <c r="N198" s="33"/>
      <c r="O198" s="33"/>
      <c r="P198" s="33"/>
      <c r="Q198" s="33"/>
      <c r="R198" s="33"/>
      <c r="S198" s="33"/>
      <c r="T198" s="33"/>
      <c r="U198" s="33"/>
      <c r="V198" s="33"/>
      <c r="W198" s="33"/>
      <c r="X198" s="33"/>
      <c r="Y198" s="33"/>
      <c r="Z198" s="33"/>
      <c r="AA198" s="33"/>
      <c r="AB198" s="2"/>
      <c r="AC198" s="2"/>
      <c r="AD198" s="2"/>
      <c r="AE198" s="2"/>
      <c r="AF198" s="2"/>
      <c r="AG198" s="2"/>
      <c r="AH198" s="2"/>
      <c r="AI198" s="2"/>
      <c r="AK198" s="2"/>
      <c r="AL198" s="2"/>
      <c r="AM198" s="2"/>
      <c r="AN198" s="2"/>
    </row>
    <row r="199" spans="1:40" ht="18.75" x14ac:dyDescent="0.3">
      <c r="A199" s="33"/>
      <c r="B199" s="33"/>
      <c r="C199" s="33"/>
      <c r="D199" s="33"/>
      <c r="E199" s="33"/>
      <c r="F199" s="33"/>
      <c r="G199" s="33"/>
      <c r="H199" s="34"/>
      <c r="I199" s="35"/>
      <c r="J199" s="34"/>
      <c r="K199" s="34"/>
      <c r="L199" s="34"/>
      <c r="M199" s="34"/>
      <c r="N199" s="33"/>
      <c r="O199" s="33"/>
      <c r="P199" s="33"/>
      <c r="Q199" s="33"/>
      <c r="R199" s="33"/>
      <c r="S199" s="33"/>
      <c r="T199" s="33"/>
      <c r="U199" s="33"/>
      <c r="V199" s="33"/>
      <c r="W199" s="33"/>
      <c r="X199" s="33"/>
      <c r="Y199" s="33"/>
      <c r="Z199" s="33"/>
      <c r="AA199" s="33"/>
      <c r="AB199" s="2"/>
      <c r="AC199" s="2"/>
      <c r="AD199" s="2"/>
      <c r="AE199" s="2"/>
      <c r="AF199" s="2"/>
      <c r="AG199" s="2"/>
      <c r="AH199" s="2"/>
      <c r="AI199" s="2"/>
      <c r="AK199" s="2"/>
      <c r="AL199" s="2"/>
      <c r="AM199" s="2"/>
      <c r="AN199" s="2"/>
    </row>
    <row r="200" spans="1:40" ht="18.75" x14ac:dyDescent="0.3">
      <c r="A200" s="33"/>
      <c r="B200" s="33"/>
      <c r="C200" s="33"/>
      <c r="D200" s="33"/>
      <c r="E200" s="33"/>
      <c r="F200" s="33"/>
      <c r="G200" s="33"/>
      <c r="H200" s="34"/>
      <c r="I200" s="35"/>
      <c r="J200" s="34"/>
      <c r="K200" s="34"/>
      <c r="L200" s="34"/>
      <c r="M200" s="34"/>
      <c r="N200" s="33"/>
      <c r="O200" s="33"/>
      <c r="P200" s="33"/>
      <c r="Q200" s="33"/>
      <c r="R200" s="33"/>
      <c r="S200" s="33"/>
      <c r="T200" s="33"/>
      <c r="U200" s="33"/>
      <c r="V200" s="33"/>
      <c r="W200" s="33"/>
      <c r="X200" s="33"/>
      <c r="Y200" s="33"/>
      <c r="Z200" s="33"/>
      <c r="AA200" s="33"/>
      <c r="AB200" s="2"/>
      <c r="AC200" s="2"/>
      <c r="AD200" s="2"/>
      <c r="AE200" s="2"/>
      <c r="AF200" s="2"/>
      <c r="AG200" s="2"/>
      <c r="AH200" s="2"/>
      <c r="AI200" s="2"/>
      <c r="AK200" s="2"/>
      <c r="AL200" s="2"/>
      <c r="AM200" s="2"/>
      <c r="AN200" s="2"/>
    </row>
    <row r="201" spans="1:40" ht="18.75" x14ac:dyDescent="0.3">
      <c r="A201" s="33"/>
      <c r="B201" s="33"/>
      <c r="C201" s="33"/>
      <c r="D201" s="33"/>
      <c r="E201" s="33"/>
      <c r="F201" s="33"/>
      <c r="G201" s="33"/>
      <c r="H201" s="34"/>
      <c r="I201" s="35"/>
      <c r="J201" s="34"/>
      <c r="K201" s="34"/>
      <c r="L201" s="34"/>
      <c r="M201" s="34"/>
      <c r="N201" s="33"/>
      <c r="O201" s="33"/>
      <c r="P201" s="33"/>
      <c r="Q201" s="33"/>
      <c r="R201" s="33"/>
      <c r="S201" s="33"/>
      <c r="T201" s="33"/>
      <c r="U201" s="33"/>
      <c r="V201" s="33"/>
      <c r="W201" s="33"/>
      <c r="X201" s="33"/>
      <c r="Y201" s="33"/>
      <c r="Z201" s="33"/>
      <c r="AA201" s="33"/>
      <c r="AB201" s="2"/>
      <c r="AC201" s="2"/>
      <c r="AD201" s="2"/>
      <c r="AE201" s="2"/>
      <c r="AF201" s="2"/>
      <c r="AG201" s="2"/>
      <c r="AH201" s="2"/>
      <c r="AI201" s="2"/>
      <c r="AK201" s="2"/>
      <c r="AL201" s="2"/>
      <c r="AM201" s="2"/>
      <c r="AN201" s="2"/>
    </row>
    <row r="202" spans="1:40" ht="18.75" x14ac:dyDescent="0.3">
      <c r="A202" s="33"/>
      <c r="B202" s="33"/>
      <c r="C202" s="33"/>
      <c r="D202" s="33"/>
      <c r="E202" s="33"/>
      <c r="F202" s="33"/>
      <c r="G202" s="33"/>
      <c r="H202" s="34"/>
      <c r="I202" s="35"/>
      <c r="J202" s="34"/>
      <c r="K202" s="34"/>
      <c r="L202" s="34"/>
      <c r="M202" s="34"/>
      <c r="N202" s="33"/>
      <c r="O202" s="33"/>
      <c r="P202" s="33"/>
      <c r="Q202" s="33"/>
      <c r="R202" s="33"/>
      <c r="S202" s="33"/>
      <c r="T202" s="33"/>
      <c r="U202" s="33"/>
      <c r="V202" s="33"/>
      <c r="W202" s="33"/>
      <c r="X202" s="33"/>
      <c r="Y202" s="33"/>
      <c r="Z202" s="33"/>
      <c r="AA202" s="33"/>
      <c r="AB202" s="2"/>
      <c r="AC202" s="2"/>
      <c r="AD202" s="2"/>
      <c r="AE202" s="2"/>
      <c r="AF202" s="2"/>
      <c r="AG202" s="2"/>
      <c r="AH202" s="2"/>
      <c r="AI202" s="2"/>
      <c r="AK202" s="2"/>
      <c r="AL202" s="2"/>
      <c r="AM202" s="2"/>
      <c r="AN202" s="2"/>
    </row>
    <row r="203" spans="1:40" ht="18.75" x14ac:dyDescent="0.3">
      <c r="A203" s="33"/>
      <c r="B203" s="33"/>
      <c r="C203" s="33"/>
      <c r="D203" s="33"/>
      <c r="E203" s="33"/>
      <c r="F203" s="33"/>
      <c r="G203" s="33"/>
      <c r="H203" s="34"/>
      <c r="I203" s="35"/>
      <c r="J203" s="34"/>
      <c r="K203" s="34"/>
      <c r="L203" s="34"/>
      <c r="M203" s="34"/>
      <c r="N203" s="33"/>
      <c r="O203" s="33"/>
      <c r="P203" s="33"/>
      <c r="Q203" s="33"/>
      <c r="R203" s="33"/>
      <c r="S203" s="33"/>
      <c r="T203" s="33"/>
      <c r="U203" s="33"/>
      <c r="V203" s="33"/>
      <c r="W203" s="33"/>
      <c r="X203" s="33"/>
      <c r="Y203" s="33"/>
      <c r="Z203" s="33"/>
      <c r="AA203" s="33"/>
      <c r="AB203" s="2"/>
      <c r="AC203" s="2"/>
      <c r="AD203" s="2"/>
      <c r="AE203" s="2"/>
      <c r="AF203" s="2"/>
      <c r="AG203" s="2"/>
      <c r="AH203" s="2"/>
      <c r="AI203" s="2"/>
      <c r="AK203" s="2"/>
      <c r="AL203" s="2"/>
      <c r="AM203" s="2"/>
      <c r="AN203" s="2"/>
    </row>
    <row r="204" spans="1:40" ht="18.75" x14ac:dyDescent="0.3">
      <c r="A204" s="33"/>
      <c r="B204" s="33"/>
      <c r="C204" s="33"/>
      <c r="D204" s="33"/>
      <c r="E204" s="33"/>
      <c r="F204" s="33"/>
      <c r="G204" s="33"/>
      <c r="H204" s="34"/>
      <c r="I204" s="35"/>
      <c r="J204" s="34"/>
      <c r="K204" s="34"/>
      <c r="L204" s="34"/>
      <c r="M204" s="34"/>
      <c r="N204" s="33"/>
      <c r="O204" s="33"/>
      <c r="P204" s="33"/>
      <c r="Q204" s="33"/>
      <c r="R204" s="33"/>
      <c r="S204" s="33"/>
      <c r="T204" s="33"/>
      <c r="U204" s="33"/>
      <c r="V204" s="33"/>
      <c r="W204" s="33"/>
      <c r="X204" s="33"/>
      <c r="Y204" s="33"/>
      <c r="Z204" s="33"/>
      <c r="AA204" s="33"/>
      <c r="AB204" s="2"/>
      <c r="AC204" s="2"/>
      <c r="AD204" s="2"/>
      <c r="AE204" s="2"/>
      <c r="AF204" s="2"/>
      <c r="AG204" s="2"/>
      <c r="AH204" s="2"/>
      <c r="AI204" s="2"/>
      <c r="AK204" s="2"/>
      <c r="AL204" s="2"/>
      <c r="AM204" s="2"/>
      <c r="AN204" s="2"/>
    </row>
    <row r="205" spans="1:40" ht="18.75" x14ac:dyDescent="0.3">
      <c r="A205" s="33"/>
      <c r="B205" s="33"/>
      <c r="C205" s="33"/>
      <c r="D205" s="33"/>
      <c r="E205" s="33"/>
      <c r="F205" s="33"/>
      <c r="G205" s="33"/>
      <c r="H205" s="34"/>
      <c r="I205" s="35"/>
      <c r="J205" s="34"/>
      <c r="K205" s="34"/>
      <c r="L205" s="34"/>
      <c r="M205" s="34"/>
      <c r="N205" s="33"/>
      <c r="O205" s="33"/>
      <c r="P205" s="33"/>
      <c r="Q205" s="33"/>
      <c r="R205" s="33"/>
      <c r="S205" s="33"/>
      <c r="T205" s="33"/>
      <c r="U205" s="33"/>
      <c r="V205" s="33"/>
      <c r="W205" s="33"/>
      <c r="X205" s="33"/>
      <c r="Y205" s="33"/>
      <c r="Z205" s="33"/>
      <c r="AA205" s="33"/>
      <c r="AB205" s="2"/>
      <c r="AC205" s="2"/>
      <c r="AD205" s="2"/>
      <c r="AE205" s="2"/>
      <c r="AF205" s="2"/>
      <c r="AG205" s="2"/>
      <c r="AH205" s="2"/>
      <c r="AI205" s="2"/>
      <c r="AK205" s="2"/>
      <c r="AL205" s="2"/>
      <c r="AM205" s="2"/>
      <c r="AN205" s="2"/>
    </row>
    <row r="206" spans="1:40" ht="18.75" x14ac:dyDescent="0.3">
      <c r="A206" s="33"/>
      <c r="B206" s="33"/>
      <c r="C206" s="33"/>
      <c r="D206" s="33"/>
      <c r="E206" s="33"/>
      <c r="F206" s="33"/>
      <c r="G206" s="33"/>
      <c r="H206" s="34"/>
      <c r="I206" s="35"/>
      <c r="J206" s="34"/>
      <c r="K206" s="34"/>
      <c r="L206" s="34"/>
      <c r="M206" s="34"/>
      <c r="N206" s="33"/>
      <c r="O206" s="33"/>
      <c r="P206" s="33"/>
      <c r="Q206" s="33"/>
      <c r="R206" s="33"/>
      <c r="S206" s="33"/>
      <c r="T206" s="33"/>
      <c r="U206" s="33"/>
      <c r="V206" s="33"/>
      <c r="W206" s="33"/>
      <c r="X206" s="33"/>
      <c r="Y206" s="33"/>
      <c r="Z206" s="33"/>
      <c r="AA206" s="33"/>
      <c r="AB206" s="2"/>
      <c r="AC206" s="2"/>
      <c r="AD206" s="2"/>
      <c r="AE206" s="2"/>
      <c r="AF206" s="2"/>
      <c r="AG206" s="2"/>
      <c r="AH206" s="2"/>
      <c r="AI206" s="2"/>
      <c r="AK206" s="2"/>
      <c r="AL206" s="2"/>
      <c r="AM206" s="2"/>
      <c r="AN206" s="2"/>
    </row>
    <row r="207" spans="1:40" ht="18.75" x14ac:dyDescent="0.3">
      <c r="A207" s="33"/>
      <c r="B207" s="33"/>
      <c r="C207" s="33"/>
      <c r="D207" s="33"/>
      <c r="E207" s="33"/>
      <c r="F207" s="33"/>
      <c r="G207" s="33"/>
      <c r="H207" s="34"/>
      <c r="I207" s="35"/>
      <c r="J207" s="34"/>
      <c r="K207" s="34"/>
      <c r="L207" s="34"/>
      <c r="M207" s="34"/>
      <c r="N207" s="33"/>
      <c r="O207" s="33"/>
      <c r="P207" s="33"/>
      <c r="Q207" s="33"/>
      <c r="R207" s="33"/>
      <c r="S207" s="33"/>
      <c r="T207" s="33"/>
      <c r="U207" s="33"/>
      <c r="V207" s="33"/>
      <c r="W207" s="33"/>
      <c r="X207" s="33"/>
      <c r="Y207" s="33"/>
      <c r="Z207" s="33"/>
      <c r="AA207" s="33"/>
      <c r="AB207" s="2"/>
      <c r="AC207" s="2"/>
      <c r="AD207" s="2"/>
      <c r="AE207" s="2"/>
      <c r="AF207" s="2"/>
      <c r="AG207" s="2"/>
      <c r="AH207" s="2"/>
      <c r="AI207" s="2"/>
      <c r="AK207" s="2"/>
      <c r="AL207" s="2"/>
      <c r="AM207" s="2"/>
      <c r="AN207" s="2"/>
    </row>
    <row r="208" spans="1:40" ht="18.75" x14ac:dyDescent="0.3">
      <c r="A208" s="33"/>
      <c r="B208" s="33"/>
      <c r="C208" s="33"/>
      <c r="D208" s="33"/>
      <c r="E208" s="33"/>
      <c r="F208" s="33"/>
      <c r="G208" s="33"/>
      <c r="H208" s="34"/>
      <c r="I208" s="35"/>
      <c r="J208" s="34"/>
      <c r="K208" s="34"/>
      <c r="L208" s="34"/>
      <c r="M208" s="34"/>
      <c r="N208" s="33"/>
      <c r="O208" s="33"/>
      <c r="P208" s="33"/>
      <c r="Q208" s="33"/>
      <c r="R208" s="33"/>
      <c r="S208" s="33"/>
      <c r="T208" s="33"/>
      <c r="U208" s="33"/>
      <c r="V208" s="33"/>
      <c r="W208" s="33"/>
      <c r="X208" s="33"/>
      <c r="Y208" s="33"/>
      <c r="Z208" s="33"/>
      <c r="AA208" s="33"/>
      <c r="AB208" s="2"/>
      <c r="AC208" s="2"/>
      <c r="AD208" s="2"/>
      <c r="AE208" s="2"/>
      <c r="AF208" s="2"/>
      <c r="AG208" s="2"/>
      <c r="AH208" s="2"/>
      <c r="AI208" s="2"/>
      <c r="AK208" s="2"/>
      <c r="AL208" s="2"/>
      <c r="AM208" s="2"/>
      <c r="AN208" s="2"/>
    </row>
    <row r="209" spans="1:40" ht="18.75" x14ac:dyDescent="0.3">
      <c r="A209" s="33"/>
      <c r="B209" s="33"/>
      <c r="C209" s="33"/>
      <c r="D209" s="33"/>
      <c r="E209" s="33"/>
      <c r="F209" s="33"/>
      <c r="G209" s="33"/>
      <c r="H209" s="34"/>
      <c r="I209" s="35"/>
      <c r="J209" s="34"/>
      <c r="K209" s="34"/>
      <c r="L209" s="34"/>
      <c r="M209" s="34"/>
      <c r="N209" s="33"/>
      <c r="O209" s="33"/>
      <c r="P209" s="33"/>
      <c r="Q209" s="33"/>
      <c r="R209" s="33"/>
      <c r="S209" s="33"/>
      <c r="T209" s="33"/>
      <c r="U209" s="33"/>
      <c r="V209" s="33"/>
      <c r="W209" s="33"/>
      <c r="X209" s="33"/>
      <c r="Y209" s="33"/>
      <c r="Z209" s="33"/>
      <c r="AA209" s="33"/>
      <c r="AB209" s="2"/>
      <c r="AC209" s="2"/>
      <c r="AD209" s="2"/>
      <c r="AE209" s="2"/>
      <c r="AF209" s="2"/>
      <c r="AG209" s="2"/>
      <c r="AH209" s="2"/>
      <c r="AI209" s="2"/>
      <c r="AK209" s="2"/>
      <c r="AL209" s="2"/>
      <c r="AM209" s="2"/>
      <c r="AN209" s="2"/>
    </row>
    <row r="210" spans="1:40" ht="18.75" x14ac:dyDescent="0.3">
      <c r="A210" s="33"/>
      <c r="B210" s="33"/>
      <c r="C210" s="33"/>
      <c r="D210" s="33"/>
      <c r="E210" s="33"/>
      <c r="F210" s="33"/>
      <c r="G210" s="33"/>
      <c r="H210" s="34"/>
      <c r="I210" s="35"/>
      <c r="J210" s="34"/>
      <c r="K210" s="34"/>
      <c r="L210" s="34"/>
      <c r="M210" s="34"/>
      <c r="N210" s="33"/>
      <c r="O210" s="33"/>
      <c r="P210" s="33"/>
      <c r="Q210" s="33"/>
      <c r="R210" s="33"/>
      <c r="S210" s="33"/>
      <c r="T210" s="33"/>
      <c r="U210" s="33"/>
      <c r="V210" s="33"/>
      <c r="W210" s="33"/>
      <c r="X210" s="33"/>
      <c r="Y210" s="33"/>
      <c r="Z210" s="33"/>
      <c r="AA210" s="33"/>
      <c r="AB210" s="2"/>
      <c r="AC210" s="2"/>
      <c r="AD210" s="2"/>
      <c r="AE210" s="2"/>
      <c r="AF210" s="2"/>
      <c r="AG210" s="2"/>
      <c r="AH210" s="2"/>
      <c r="AI210" s="2"/>
      <c r="AK210" s="2"/>
      <c r="AL210" s="2"/>
      <c r="AM210" s="2"/>
      <c r="AN210" s="2"/>
    </row>
    <row r="211" spans="1:40" ht="18.75" x14ac:dyDescent="0.3">
      <c r="A211" s="33"/>
      <c r="B211" s="33"/>
      <c r="C211" s="33"/>
      <c r="D211" s="33"/>
      <c r="E211" s="33"/>
      <c r="F211" s="33"/>
      <c r="G211" s="33"/>
      <c r="H211" s="34"/>
      <c r="I211" s="35"/>
      <c r="J211" s="34"/>
      <c r="K211" s="34"/>
      <c r="L211" s="34"/>
      <c r="M211" s="34"/>
      <c r="N211" s="33"/>
      <c r="O211" s="33"/>
      <c r="P211" s="33"/>
      <c r="Q211" s="33"/>
      <c r="R211" s="33"/>
      <c r="S211" s="33"/>
      <c r="T211" s="33"/>
      <c r="U211" s="33"/>
      <c r="V211" s="33"/>
      <c r="W211" s="33"/>
      <c r="X211" s="33"/>
      <c r="Y211" s="33"/>
      <c r="Z211" s="33"/>
      <c r="AA211" s="33"/>
      <c r="AB211" s="2"/>
      <c r="AC211" s="2"/>
      <c r="AD211" s="2"/>
      <c r="AE211" s="2"/>
      <c r="AF211" s="2"/>
      <c r="AG211" s="2"/>
      <c r="AH211" s="2"/>
      <c r="AI211" s="2"/>
      <c r="AK211" s="2"/>
      <c r="AL211" s="2"/>
      <c r="AM211" s="2"/>
      <c r="AN211" s="2"/>
    </row>
    <row r="212" spans="1:40" ht="18.75" x14ac:dyDescent="0.3">
      <c r="A212" s="33"/>
      <c r="B212" s="33"/>
      <c r="C212" s="33"/>
      <c r="D212" s="33"/>
      <c r="E212" s="33"/>
      <c r="F212" s="33"/>
      <c r="G212" s="33"/>
      <c r="H212" s="34"/>
      <c r="I212" s="35"/>
      <c r="J212" s="34"/>
      <c r="K212" s="34"/>
      <c r="L212" s="34"/>
      <c r="M212" s="34"/>
      <c r="N212" s="33"/>
      <c r="O212" s="33"/>
      <c r="P212" s="33"/>
      <c r="Q212" s="33"/>
      <c r="R212" s="33"/>
      <c r="S212" s="33"/>
      <c r="T212" s="33"/>
      <c r="U212" s="33"/>
      <c r="V212" s="33"/>
      <c r="W212" s="33"/>
      <c r="X212" s="33"/>
      <c r="Y212" s="33"/>
      <c r="Z212" s="33"/>
      <c r="AA212" s="33"/>
      <c r="AB212" s="2"/>
      <c r="AC212" s="2"/>
      <c r="AD212" s="2"/>
      <c r="AE212" s="2"/>
      <c r="AF212" s="2"/>
      <c r="AG212" s="2"/>
      <c r="AH212" s="2"/>
      <c r="AI212" s="2"/>
      <c r="AK212" s="2"/>
      <c r="AL212" s="2"/>
      <c r="AM212" s="2"/>
      <c r="AN212" s="2"/>
    </row>
    <row r="213" spans="1:40" ht="18.75" x14ac:dyDescent="0.3">
      <c r="A213" s="33"/>
      <c r="B213" s="33"/>
      <c r="C213" s="33"/>
      <c r="D213" s="33"/>
      <c r="E213" s="33"/>
      <c r="F213" s="33"/>
      <c r="G213" s="33"/>
      <c r="H213" s="34"/>
      <c r="I213" s="35"/>
      <c r="J213" s="34"/>
      <c r="K213" s="34"/>
      <c r="L213" s="34"/>
      <c r="M213" s="34"/>
      <c r="N213" s="33"/>
      <c r="O213" s="33"/>
      <c r="P213" s="33"/>
      <c r="Q213" s="33"/>
      <c r="R213" s="33"/>
      <c r="S213" s="33"/>
      <c r="T213" s="33"/>
      <c r="U213" s="33"/>
      <c r="V213" s="33"/>
      <c r="W213" s="33"/>
      <c r="X213" s="33"/>
      <c r="Y213" s="33"/>
      <c r="Z213" s="33"/>
      <c r="AA213" s="33"/>
      <c r="AB213" s="2"/>
      <c r="AC213" s="2"/>
      <c r="AD213" s="2"/>
      <c r="AE213" s="2"/>
      <c r="AF213" s="2"/>
      <c r="AG213" s="2"/>
      <c r="AH213" s="2"/>
      <c r="AI213" s="2"/>
      <c r="AK213" s="2"/>
      <c r="AL213" s="2"/>
      <c r="AM213" s="2"/>
      <c r="AN213" s="2"/>
    </row>
    <row r="214" spans="1:40" x14ac:dyDescent="0.25">
      <c r="AB214" s="2"/>
      <c r="AC214" s="2"/>
      <c r="AD214" s="2"/>
      <c r="AE214" s="2"/>
      <c r="AF214" s="2"/>
      <c r="AG214" s="2"/>
      <c r="AH214" s="2"/>
      <c r="AI214" s="2"/>
      <c r="AK214" s="2"/>
      <c r="AL214" s="2"/>
      <c r="AM214" s="2"/>
      <c r="AN214" s="2"/>
    </row>
    <row r="215" spans="1:40" x14ac:dyDescent="0.25">
      <c r="AB215" s="2"/>
      <c r="AC215" s="2"/>
      <c r="AD215" s="2"/>
      <c r="AE215" s="2"/>
      <c r="AF215" s="2"/>
      <c r="AG215" s="2"/>
      <c r="AH215" s="2"/>
      <c r="AI215" s="2"/>
      <c r="AK215" s="2"/>
      <c r="AL215" s="2"/>
      <c r="AM215" s="2"/>
      <c r="AN215" s="2"/>
    </row>
    <row r="216" spans="1:40" x14ac:dyDescent="0.25">
      <c r="AB216" s="2"/>
      <c r="AC216" s="2"/>
      <c r="AD216" s="2"/>
      <c r="AE216" s="2"/>
      <c r="AF216" s="2"/>
      <c r="AG216" s="2"/>
      <c r="AH216" s="2"/>
      <c r="AI216" s="2"/>
      <c r="AK216" s="2"/>
      <c r="AL216" s="2"/>
      <c r="AM216" s="2"/>
      <c r="AN216" s="2"/>
    </row>
    <row r="217" spans="1:40" x14ac:dyDescent="0.25">
      <c r="AB217" s="2"/>
      <c r="AC217" s="2"/>
      <c r="AD217" s="2"/>
      <c r="AE217" s="2"/>
      <c r="AF217" s="2"/>
      <c r="AG217" s="2"/>
      <c r="AH217" s="2"/>
      <c r="AI217" s="2"/>
      <c r="AK217" s="2"/>
      <c r="AL217" s="2"/>
      <c r="AM217" s="2"/>
      <c r="AN217" s="2"/>
    </row>
    <row r="218" spans="1:40" x14ac:dyDescent="0.25">
      <c r="AB218" s="2"/>
      <c r="AC218" s="2"/>
      <c r="AD218" s="2"/>
      <c r="AE218" s="2"/>
      <c r="AF218" s="2"/>
      <c r="AG218" s="2"/>
      <c r="AH218" s="2"/>
      <c r="AI218" s="2"/>
      <c r="AK218" s="2"/>
      <c r="AL218" s="2"/>
      <c r="AM218" s="2"/>
      <c r="AN218" s="2"/>
    </row>
    <row r="219" spans="1:40" x14ac:dyDescent="0.25">
      <c r="AB219" s="2"/>
      <c r="AC219" s="2"/>
      <c r="AD219" s="2"/>
      <c r="AE219" s="2"/>
      <c r="AF219" s="2"/>
      <c r="AG219" s="2"/>
      <c r="AH219" s="2"/>
      <c r="AI219" s="2"/>
      <c r="AK219" s="2"/>
      <c r="AL219" s="2"/>
      <c r="AM219" s="2"/>
      <c r="AN219" s="2"/>
    </row>
    <row r="220" spans="1:40" x14ac:dyDescent="0.25">
      <c r="AB220" s="2"/>
      <c r="AC220" s="2"/>
      <c r="AD220" s="2"/>
      <c r="AE220" s="2"/>
      <c r="AF220" s="2"/>
      <c r="AG220" s="2"/>
      <c r="AH220" s="2"/>
      <c r="AI220" s="2"/>
      <c r="AK220" s="2"/>
      <c r="AL220" s="2"/>
      <c r="AM220" s="2"/>
      <c r="AN220" s="2"/>
    </row>
    <row r="221" spans="1:40" x14ac:dyDescent="0.25">
      <c r="AB221" s="2"/>
      <c r="AC221" s="2"/>
      <c r="AD221" s="2"/>
      <c r="AE221" s="2"/>
      <c r="AF221" s="2"/>
      <c r="AG221" s="2"/>
      <c r="AH221" s="2"/>
      <c r="AI221" s="2"/>
      <c r="AK221" s="2"/>
      <c r="AL221" s="2"/>
      <c r="AM221" s="2"/>
      <c r="AN221" s="2"/>
    </row>
    <row r="222" spans="1:40" x14ac:dyDescent="0.25">
      <c r="AB222" s="2"/>
      <c r="AC222" s="2"/>
      <c r="AD222" s="2"/>
      <c r="AE222" s="2"/>
      <c r="AF222" s="2"/>
      <c r="AG222" s="2"/>
      <c r="AH222" s="2"/>
      <c r="AI222" s="2"/>
      <c r="AK222" s="2"/>
      <c r="AL222" s="2"/>
      <c r="AM222" s="2"/>
      <c r="AN222" s="2"/>
    </row>
    <row r="223" spans="1:40" x14ac:dyDescent="0.25">
      <c r="AB223" s="2"/>
      <c r="AC223" s="2"/>
      <c r="AD223" s="2"/>
      <c r="AE223" s="2"/>
      <c r="AF223" s="2"/>
      <c r="AG223" s="2"/>
      <c r="AH223" s="2"/>
      <c r="AI223" s="2"/>
      <c r="AK223" s="2"/>
      <c r="AL223" s="2"/>
      <c r="AM223" s="2"/>
      <c r="AN223" s="2"/>
    </row>
    <row r="224" spans="1:40" x14ac:dyDescent="0.25">
      <c r="AB224" s="2"/>
      <c r="AC224" s="2"/>
      <c r="AD224" s="2"/>
      <c r="AE224" s="2"/>
      <c r="AF224" s="2"/>
      <c r="AG224" s="2"/>
      <c r="AH224" s="2"/>
      <c r="AI224" s="2"/>
      <c r="AK224" s="2"/>
      <c r="AL224" s="2"/>
      <c r="AM224" s="2"/>
      <c r="AN224" s="2"/>
    </row>
    <row r="225" spans="28:40" x14ac:dyDescent="0.25">
      <c r="AB225" s="2"/>
      <c r="AC225" s="2"/>
      <c r="AD225" s="2"/>
      <c r="AE225" s="2"/>
      <c r="AF225" s="2"/>
      <c r="AG225" s="2"/>
      <c r="AH225" s="2"/>
      <c r="AI225" s="2"/>
      <c r="AK225" s="2"/>
      <c r="AL225" s="2"/>
      <c r="AM225" s="2"/>
      <c r="AN225" s="2"/>
    </row>
    <row r="226" spans="28:40" x14ac:dyDescent="0.25">
      <c r="AB226" s="2"/>
      <c r="AC226" s="2"/>
      <c r="AD226" s="2"/>
      <c r="AE226" s="2"/>
      <c r="AF226" s="2"/>
      <c r="AG226" s="2"/>
      <c r="AH226" s="2"/>
      <c r="AI226" s="2"/>
      <c r="AK226" s="2"/>
      <c r="AL226" s="2"/>
      <c r="AM226" s="2"/>
      <c r="AN226" s="2"/>
    </row>
    <row r="227" spans="28:40" x14ac:dyDescent="0.25">
      <c r="AB227" s="2"/>
      <c r="AC227" s="2"/>
      <c r="AD227" s="2"/>
      <c r="AE227" s="2"/>
      <c r="AF227" s="2"/>
      <c r="AG227" s="2"/>
      <c r="AH227" s="2"/>
      <c r="AI227" s="2"/>
      <c r="AK227" s="2"/>
      <c r="AL227" s="2"/>
      <c r="AM227" s="2"/>
      <c r="AN227" s="2"/>
    </row>
    <row r="228" spans="28:40" x14ac:dyDescent="0.25">
      <c r="AB228" s="2"/>
      <c r="AC228" s="2"/>
      <c r="AD228" s="2"/>
      <c r="AE228" s="2"/>
      <c r="AF228" s="2"/>
      <c r="AG228" s="2"/>
      <c r="AH228" s="2"/>
      <c r="AI228" s="2"/>
      <c r="AK228" s="2"/>
      <c r="AL228" s="2"/>
      <c r="AM228" s="2"/>
      <c r="AN228" s="2"/>
    </row>
    <row r="229" spans="28:40" x14ac:dyDescent="0.25">
      <c r="AB229" s="2"/>
      <c r="AC229" s="2"/>
      <c r="AD229" s="2"/>
      <c r="AE229" s="2"/>
      <c r="AF229" s="2"/>
      <c r="AG229" s="2"/>
      <c r="AH229" s="2"/>
      <c r="AI229" s="2"/>
      <c r="AK229" s="2"/>
      <c r="AL229" s="2"/>
      <c r="AM229" s="2"/>
      <c r="AN229" s="2"/>
    </row>
    <row r="230" spans="28:40" x14ac:dyDescent="0.25">
      <c r="AB230" s="2"/>
      <c r="AC230" s="2"/>
      <c r="AD230" s="2"/>
      <c r="AE230" s="2"/>
      <c r="AF230" s="2"/>
      <c r="AG230" s="2"/>
      <c r="AH230" s="2"/>
      <c r="AI230" s="2"/>
      <c r="AK230" s="2"/>
      <c r="AL230" s="2"/>
      <c r="AM230" s="2"/>
      <c r="AN230" s="2"/>
    </row>
    <row r="231" spans="28:40" x14ac:dyDescent="0.25">
      <c r="AB231" s="2"/>
      <c r="AC231" s="2"/>
      <c r="AD231" s="2"/>
      <c r="AE231" s="2"/>
      <c r="AF231" s="2"/>
      <c r="AG231" s="2"/>
      <c r="AH231" s="2"/>
      <c r="AI231" s="2"/>
      <c r="AK231" s="2"/>
      <c r="AL231" s="2"/>
      <c r="AM231" s="2"/>
      <c r="AN231" s="2"/>
    </row>
    <row r="232" spans="28:40" x14ac:dyDescent="0.25">
      <c r="AB232" s="2"/>
      <c r="AC232" s="2"/>
      <c r="AD232" s="2"/>
      <c r="AE232" s="2"/>
      <c r="AF232" s="2"/>
      <c r="AG232" s="2"/>
      <c r="AH232" s="2"/>
      <c r="AI232" s="2"/>
      <c r="AK232" s="2"/>
      <c r="AL232" s="2"/>
      <c r="AM232" s="2"/>
      <c r="AN232" s="2"/>
    </row>
    <row r="233" spans="28:40" x14ac:dyDescent="0.25">
      <c r="AB233" s="2"/>
      <c r="AC233" s="2"/>
      <c r="AD233" s="2"/>
      <c r="AE233" s="2"/>
      <c r="AF233" s="2"/>
      <c r="AG233" s="2"/>
      <c r="AH233" s="2"/>
      <c r="AI233" s="2"/>
      <c r="AK233" s="2"/>
      <c r="AL233" s="2"/>
      <c r="AM233" s="2"/>
      <c r="AN233" s="2"/>
    </row>
    <row r="234" spans="28:40" x14ac:dyDescent="0.25">
      <c r="AB234" s="2"/>
      <c r="AC234" s="2"/>
      <c r="AD234" s="2"/>
      <c r="AE234" s="2"/>
      <c r="AF234" s="2"/>
      <c r="AG234" s="2"/>
      <c r="AH234" s="2"/>
      <c r="AI234" s="2"/>
      <c r="AK234" s="2"/>
      <c r="AL234" s="2"/>
      <c r="AM234" s="2"/>
      <c r="AN234" s="2"/>
    </row>
    <row r="235" spans="28:40" x14ac:dyDescent="0.25">
      <c r="AB235" s="2"/>
      <c r="AC235" s="2"/>
      <c r="AD235" s="2"/>
      <c r="AE235" s="2"/>
      <c r="AF235" s="2"/>
      <c r="AG235" s="2"/>
      <c r="AH235" s="2"/>
      <c r="AI235" s="2"/>
      <c r="AK235" s="2"/>
      <c r="AL235" s="2"/>
      <c r="AM235" s="2"/>
      <c r="AN235" s="2"/>
    </row>
    <row r="236" spans="28:40" x14ac:dyDescent="0.25">
      <c r="AB236" s="2"/>
      <c r="AC236" s="2"/>
      <c r="AD236" s="2"/>
      <c r="AE236" s="2"/>
      <c r="AF236" s="2"/>
      <c r="AG236" s="2"/>
      <c r="AH236" s="2"/>
      <c r="AI236" s="2"/>
      <c r="AK236" s="2"/>
      <c r="AL236" s="2"/>
      <c r="AM236" s="2"/>
      <c r="AN236" s="2"/>
    </row>
    <row r="237" spans="28:40" x14ac:dyDescent="0.25">
      <c r="AB237" s="2"/>
      <c r="AC237" s="2"/>
      <c r="AD237" s="2"/>
      <c r="AE237" s="2"/>
      <c r="AF237" s="2"/>
      <c r="AG237" s="2"/>
      <c r="AH237" s="2"/>
      <c r="AI237" s="2"/>
      <c r="AK237" s="2"/>
      <c r="AL237" s="2"/>
      <c r="AM237" s="2"/>
      <c r="AN237" s="2"/>
    </row>
    <row r="238" spans="28:40" x14ac:dyDescent="0.25">
      <c r="AB238" s="2"/>
      <c r="AC238" s="2"/>
      <c r="AD238" s="2"/>
      <c r="AE238" s="2"/>
      <c r="AF238" s="2"/>
      <c r="AG238" s="2"/>
      <c r="AH238" s="2"/>
      <c r="AI238" s="2"/>
      <c r="AK238" s="2"/>
      <c r="AL238" s="2"/>
      <c r="AM238" s="2"/>
      <c r="AN238" s="2"/>
    </row>
    <row r="239" spans="28:40" x14ac:dyDescent="0.25">
      <c r="AB239" s="2"/>
      <c r="AC239" s="2"/>
      <c r="AD239" s="2"/>
      <c r="AE239" s="2"/>
      <c r="AF239" s="2"/>
      <c r="AG239" s="2"/>
      <c r="AH239" s="2"/>
      <c r="AI239" s="2"/>
      <c r="AK239" s="2"/>
      <c r="AL239" s="2"/>
      <c r="AM239" s="2"/>
      <c r="AN239" s="2"/>
    </row>
    <row r="240" spans="28:40" x14ac:dyDescent="0.25">
      <c r="AB240" s="2"/>
      <c r="AC240" s="2"/>
      <c r="AD240" s="2"/>
      <c r="AE240" s="2"/>
      <c r="AF240" s="2"/>
      <c r="AG240" s="2"/>
      <c r="AH240" s="2"/>
      <c r="AI240" s="2"/>
      <c r="AK240" s="2"/>
      <c r="AL240" s="2"/>
      <c r="AM240" s="2"/>
      <c r="AN240" s="2"/>
    </row>
    <row r="241" spans="28:40" x14ac:dyDescent="0.25">
      <c r="AB241" s="2"/>
      <c r="AC241" s="2"/>
      <c r="AD241" s="2"/>
      <c r="AE241" s="2"/>
      <c r="AF241" s="2"/>
      <c r="AG241" s="2"/>
      <c r="AH241" s="2"/>
      <c r="AI241" s="2"/>
      <c r="AK241" s="2"/>
      <c r="AL241" s="2"/>
      <c r="AM241" s="2"/>
      <c r="AN241" s="2"/>
    </row>
    <row r="242" spans="28:40" x14ac:dyDescent="0.25">
      <c r="AB242" s="2"/>
      <c r="AC242" s="2"/>
      <c r="AD242" s="2"/>
      <c r="AE242" s="2"/>
      <c r="AF242" s="2"/>
      <c r="AG242" s="2"/>
      <c r="AH242" s="2"/>
      <c r="AI242" s="2"/>
      <c r="AK242" s="2"/>
      <c r="AL242" s="2"/>
      <c r="AM242" s="2"/>
      <c r="AN242" s="2"/>
    </row>
    <row r="243" spans="28:40" x14ac:dyDescent="0.25">
      <c r="AB243" s="2"/>
      <c r="AC243" s="2"/>
      <c r="AD243" s="2"/>
      <c r="AE243" s="2"/>
      <c r="AF243" s="2"/>
      <c r="AG243" s="2"/>
      <c r="AH243" s="2"/>
      <c r="AI243" s="2"/>
      <c r="AK243" s="2"/>
      <c r="AL243" s="2"/>
      <c r="AM243" s="2"/>
      <c r="AN243" s="2"/>
    </row>
    <row r="244" spans="28:40" x14ac:dyDescent="0.25">
      <c r="AB244" s="2"/>
      <c r="AC244" s="2"/>
      <c r="AD244" s="2"/>
      <c r="AE244" s="2"/>
      <c r="AF244" s="2"/>
      <c r="AG244" s="2"/>
      <c r="AH244" s="2"/>
      <c r="AI244" s="2"/>
      <c r="AK244" s="2"/>
      <c r="AL244" s="2"/>
      <c r="AM244" s="2"/>
      <c r="AN244" s="2"/>
    </row>
    <row r="245" spans="28:40" x14ac:dyDescent="0.25">
      <c r="AB245" s="2"/>
      <c r="AC245" s="2"/>
      <c r="AD245" s="2"/>
      <c r="AE245" s="2"/>
      <c r="AF245" s="2"/>
      <c r="AG245" s="2"/>
      <c r="AH245" s="2"/>
      <c r="AI245" s="2"/>
      <c r="AK245" s="2"/>
      <c r="AL245" s="2"/>
      <c r="AM245" s="2"/>
      <c r="AN245" s="2"/>
    </row>
    <row r="246" spans="28:40" x14ac:dyDescent="0.25">
      <c r="AB246" s="2"/>
      <c r="AC246" s="2"/>
      <c r="AD246" s="2"/>
      <c r="AE246" s="2"/>
      <c r="AF246" s="2"/>
      <c r="AG246" s="2"/>
      <c r="AH246" s="2"/>
      <c r="AI246" s="2"/>
      <c r="AK246" s="2"/>
      <c r="AL246" s="2"/>
      <c r="AM246" s="2"/>
      <c r="AN246" s="2"/>
    </row>
    <row r="247" spans="28:40" x14ac:dyDescent="0.25">
      <c r="AB247" s="2"/>
      <c r="AC247" s="2"/>
      <c r="AD247" s="2"/>
      <c r="AE247" s="2"/>
      <c r="AF247" s="2"/>
      <c r="AG247" s="2"/>
      <c r="AH247" s="2"/>
      <c r="AI247" s="2"/>
      <c r="AK247" s="2"/>
      <c r="AL247" s="2"/>
      <c r="AM247" s="2"/>
      <c r="AN247" s="2"/>
    </row>
    <row r="248" spans="28:40" x14ac:dyDescent="0.25">
      <c r="AB248" s="2"/>
      <c r="AC248" s="2"/>
      <c r="AD248" s="2"/>
      <c r="AE248" s="2"/>
      <c r="AF248" s="2"/>
      <c r="AG248" s="2"/>
      <c r="AH248" s="2"/>
      <c r="AI248" s="2"/>
      <c r="AK248" s="2"/>
      <c r="AL248" s="2"/>
      <c r="AM248" s="2"/>
      <c r="AN248" s="2"/>
    </row>
    <row r="249" spans="28:40" x14ac:dyDescent="0.25">
      <c r="AB249" s="2"/>
      <c r="AC249" s="2"/>
      <c r="AD249" s="2"/>
      <c r="AE249" s="2"/>
      <c r="AF249" s="2"/>
      <c r="AG249" s="2"/>
      <c r="AH249" s="2"/>
      <c r="AI249" s="2"/>
      <c r="AK249" s="2"/>
      <c r="AL249" s="2"/>
      <c r="AM249" s="2"/>
      <c r="AN249" s="2"/>
    </row>
    <row r="250" spans="28:40" x14ac:dyDescent="0.25">
      <c r="AB250" s="2"/>
      <c r="AC250" s="2"/>
      <c r="AD250" s="2"/>
      <c r="AE250" s="2"/>
      <c r="AF250" s="2"/>
      <c r="AG250" s="2"/>
      <c r="AH250" s="2"/>
      <c r="AI250" s="2"/>
      <c r="AK250" s="2"/>
      <c r="AL250" s="2"/>
      <c r="AM250" s="2"/>
      <c r="AN250" s="2"/>
    </row>
    <row r="251" spans="28:40" x14ac:dyDescent="0.25">
      <c r="AB251" s="2"/>
      <c r="AC251" s="2"/>
      <c r="AD251" s="2"/>
      <c r="AE251" s="2"/>
      <c r="AF251" s="2"/>
      <c r="AG251" s="2"/>
      <c r="AH251" s="2"/>
      <c r="AI251" s="2"/>
      <c r="AK251" s="2"/>
      <c r="AL251" s="2"/>
      <c r="AM251" s="2"/>
      <c r="AN251" s="2"/>
    </row>
    <row r="252" spans="28:40" x14ac:dyDescent="0.25">
      <c r="AB252" s="2"/>
      <c r="AC252" s="2"/>
      <c r="AD252" s="2"/>
      <c r="AE252" s="2"/>
      <c r="AF252" s="2"/>
      <c r="AG252" s="2"/>
      <c r="AH252" s="2"/>
      <c r="AI252" s="2"/>
      <c r="AK252" s="2"/>
      <c r="AL252" s="2"/>
      <c r="AM252" s="2"/>
      <c r="AN252" s="2"/>
    </row>
    <row r="253" spans="28:40" x14ac:dyDescent="0.25">
      <c r="AB253" s="2"/>
      <c r="AC253" s="2"/>
      <c r="AD253" s="2"/>
      <c r="AE253" s="2"/>
      <c r="AF253" s="2"/>
      <c r="AG253" s="2"/>
      <c r="AH253" s="2"/>
      <c r="AI253" s="2"/>
      <c r="AK253" s="2"/>
      <c r="AL253" s="2"/>
      <c r="AM253" s="2"/>
      <c r="AN253" s="2"/>
    </row>
    <row r="254" spans="28:40" x14ac:dyDescent="0.25">
      <c r="AB254" s="2"/>
      <c r="AC254" s="2"/>
      <c r="AD254" s="2"/>
      <c r="AE254" s="2"/>
      <c r="AF254" s="2"/>
      <c r="AG254" s="2"/>
      <c r="AH254" s="2"/>
      <c r="AI254" s="2"/>
      <c r="AK254" s="2"/>
      <c r="AL254" s="2"/>
      <c r="AM254" s="2"/>
      <c r="AN254" s="2"/>
    </row>
    <row r="255" spans="28:40" x14ac:dyDescent="0.25">
      <c r="AB255" s="2"/>
      <c r="AC255" s="2"/>
      <c r="AD255" s="2"/>
      <c r="AE255" s="2"/>
      <c r="AF255" s="2"/>
      <c r="AG255" s="2"/>
      <c r="AH255" s="2"/>
      <c r="AI255" s="2"/>
      <c r="AK255" s="2"/>
      <c r="AL255" s="2"/>
      <c r="AM255" s="2"/>
      <c r="AN255" s="2"/>
    </row>
    <row r="256" spans="28:40" x14ac:dyDescent="0.25">
      <c r="AB256" s="2"/>
      <c r="AC256" s="2"/>
      <c r="AD256" s="2"/>
      <c r="AE256" s="2"/>
      <c r="AF256" s="2"/>
      <c r="AG256" s="2"/>
      <c r="AH256" s="2"/>
      <c r="AI256" s="2"/>
      <c r="AK256" s="2"/>
      <c r="AL256" s="2"/>
      <c r="AM256" s="2"/>
      <c r="AN256" s="2"/>
    </row>
    <row r="257" spans="28:40" x14ac:dyDescent="0.25">
      <c r="AB257" s="2"/>
      <c r="AC257" s="2"/>
      <c r="AD257" s="2"/>
      <c r="AE257" s="2"/>
      <c r="AF257" s="2"/>
      <c r="AG257" s="2"/>
      <c r="AH257" s="2"/>
      <c r="AI257" s="2"/>
      <c r="AK257" s="2"/>
      <c r="AL257" s="2"/>
      <c r="AM257" s="2"/>
      <c r="AN257" s="2"/>
    </row>
    <row r="258" spans="28:40" x14ac:dyDescent="0.25">
      <c r="AB258" s="2"/>
      <c r="AC258" s="2"/>
      <c r="AD258" s="2"/>
      <c r="AE258" s="2"/>
      <c r="AF258" s="2"/>
      <c r="AG258" s="2"/>
      <c r="AH258" s="2"/>
      <c r="AI258" s="2"/>
      <c r="AK258" s="2"/>
      <c r="AL258" s="2"/>
      <c r="AM258" s="2"/>
      <c r="AN258" s="2"/>
    </row>
    <row r="259" spans="28:40" x14ac:dyDescent="0.25">
      <c r="AB259" s="2"/>
      <c r="AC259" s="2"/>
      <c r="AD259" s="2"/>
      <c r="AE259" s="2"/>
      <c r="AF259" s="2"/>
      <c r="AG259" s="2"/>
      <c r="AH259" s="2"/>
      <c r="AI259" s="2"/>
      <c r="AK259" s="2"/>
      <c r="AL259" s="2"/>
      <c r="AM259" s="2"/>
      <c r="AN259" s="2"/>
    </row>
    <row r="260" spans="28:40" x14ac:dyDescent="0.25">
      <c r="AB260" s="2"/>
      <c r="AC260" s="2"/>
      <c r="AD260" s="2"/>
      <c r="AE260" s="2"/>
      <c r="AF260" s="2"/>
      <c r="AG260" s="2"/>
      <c r="AH260" s="2"/>
      <c r="AI260" s="2"/>
      <c r="AK260" s="2"/>
      <c r="AL260" s="2"/>
      <c r="AM260" s="2"/>
      <c r="AN260" s="2"/>
    </row>
    <row r="261" spans="28:40" x14ac:dyDescent="0.25">
      <c r="AB261" s="2"/>
      <c r="AC261" s="2"/>
      <c r="AD261" s="2"/>
      <c r="AE261" s="2"/>
      <c r="AF261" s="2"/>
      <c r="AG261" s="2"/>
      <c r="AH261" s="2"/>
      <c r="AI261" s="2"/>
      <c r="AK261" s="2"/>
      <c r="AL261" s="2"/>
      <c r="AM261" s="2"/>
      <c r="AN261" s="2"/>
    </row>
    <row r="262" spans="28:40" x14ac:dyDescent="0.25">
      <c r="AB262" s="2"/>
      <c r="AC262" s="2"/>
      <c r="AD262" s="2"/>
      <c r="AE262" s="2"/>
      <c r="AF262" s="2"/>
      <c r="AG262" s="2"/>
      <c r="AH262" s="2"/>
      <c r="AI262" s="2"/>
      <c r="AK262" s="2"/>
      <c r="AL262" s="2"/>
      <c r="AM262" s="2"/>
      <c r="AN262" s="2"/>
    </row>
    <row r="263" spans="28:40" x14ac:dyDescent="0.25">
      <c r="AB263" s="2"/>
      <c r="AC263" s="2"/>
      <c r="AD263" s="2"/>
      <c r="AE263" s="2"/>
      <c r="AF263" s="2"/>
      <c r="AG263" s="2"/>
      <c r="AH263" s="2"/>
      <c r="AI263" s="2"/>
      <c r="AK263" s="2"/>
      <c r="AL263" s="2"/>
      <c r="AM263" s="2"/>
      <c r="AN263" s="2"/>
    </row>
    <row r="264" spans="28:40" x14ac:dyDescent="0.25">
      <c r="AB264" s="2"/>
      <c r="AC264" s="2"/>
      <c r="AD264" s="2"/>
      <c r="AE264" s="2"/>
      <c r="AF264" s="2"/>
      <c r="AG264" s="2"/>
      <c r="AH264" s="2"/>
      <c r="AI264" s="2"/>
      <c r="AK264" s="2"/>
      <c r="AL264" s="2"/>
      <c r="AM264" s="2"/>
      <c r="AN264" s="2"/>
    </row>
    <row r="265" spans="28:40" x14ac:dyDescent="0.25">
      <c r="AB265" s="2"/>
      <c r="AC265" s="2"/>
      <c r="AD265" s="2"/>
      <c r="AE265" s="2"/>
      <c r="AF265" s="2"/>
      <c r="AG265" s="2"/>
      <c r="AH265" s="2"/>
      <c r="AI265" s="2"/>
      <c r="AK265" s="2"/>
      <c r="AL265" s="2"/>
      <c r="AM265" s="2"/>
      <c r="AN265" s="2"/>
    </row>
    <row r="266" spans="28:40" x14ac:dyDescent="0.25">
      <c r="AB266" s="2"/>
      <c r="AC266" s="2"/>
      <c r="AD266" s="2"/>
      <c r="AE266" s="2"/>
      <c r="AF266" s="2"/>
      <c r="AG266" s="2"/>
      <c r="AH266" s="2"/>
      <c r="AI266" s="2"/>
      <c r="AK266" s="2"/>
      <c r="AL266" s="2"/>
      <c r="AM266" s="2"/>
      <c r="AN266" s="2"/>
    </row>
    <row r="267" spans="28:40" x14ac:dyDescent="0.25">
      <c r="AB267" s="2"/>
      <c r="AC267" s="2"/>
      <c r="AD267" s="2"/>
      <c r="AE267" s="2"/>
      <c r="AF267" s="2"/>
      <c r="AG267" s="2"/>
      <c r="AH267" s="2"/>
      <c r="AI267" s="2"/>
      <c r="AK267" s="2"/>
      <c r="AL267" s="2"/>
      <c r="AM267" s="2"/>
      <c r="AN267" s="2"/>
    </row>
    <row r="268" spans="28:40" x14ac:dyDescent="0.25">
      <c r="AB268" s="2"/>
      <c r="AC268" s="2"/>
      <c r="AD268" s="2"/>
      <c r="AE268" s="2"/>
      <c r="AF268" s="2"/>
      <c r="AG268" s="2"/>
      <c r="AH268" s="2"/>
      <c r="AI268" s="2"/>
      <c r="AK268" s="2"/>
      <c r="AL268" s="2"/>
      <c r="AM268" s="2"/>
      <c r="AN268" s="2"/>
    </row>
    <row r="269" spans="28:40" x14ac:dyDescent="0.25">
      <c r="AB269" s="2"/>
      <c r="AC269" s="2"/>
      <c r="AD269" s="2"/>
      <c r="AE269" s="2"/>
      <c r="AF269" s="2"/>
      <c r="AG269" s="2"/>
      <c r="AH269" s="2"/>
      <c r="AI269" s="2"/>
      <c r="AK269" s="2"/>
      <c r="AL269" s="2"/>
      <c r="AM269" s="2"/>
      <c r="AN269" s="2"/>
    </row>
    <row r="270" spans="28:40" x14ac:dyDescent="0.25">
      <c r="AB270" s="2"/>
      <c r="AC270" s="2"/>
      <c r="AD270" s="2"/>
      <c r="AE270" s="2"/>
      <c r="AF270" s="2"/>
      <c r="AG270" s="2"/>
      <c r="AH270" s="2"/>
      <c r="AI270" s="2"/>
      <c r="AK270" s="2"/>
      <c r="AL270" s="2"/>
      <c r="AM270" s="2"/>
      <c r="AN270" s="2"/>
    </row>
    <row r="271" spans="28:40" x14ac:dyDescent="0.25">
      <c r="AB271" s="2"/>
      <c r="AC271" s="2"/>
      <c r="AD271" s="2"/>
      <c r="AE271" s="2"/>
      <c r="AF271" s="2"/>
      <c r="AG271" s="2"/>
      <c r="AH271" s="2"/>
      <c r="AI271" s="2"/>
      <c r="AK271" s="2"/>
      <c r="AL271" s="2"/>
      <c r="AM271" s="2"/>
      <c r="AN271" s="2"/>
    </row>
    <row r="272" spans="28:40" x14ac:dyDescent="0.25">
      <c r="AB272" s="2"/>
      <c r="AC272" s="2"/>
      <c r="AD272" s="2"/>
      <c r="AE272" s="2"/>
      <c r="AF272" s="2"/>
      <c r="AG272" s="2"/>
      <c r="AH272" s="2"/>
      <c r="AI272" s="2"/>
      <c r="AK272" s="2"/>
      <c r="AL272" s="2"/>
      <c r="AM272" s="2"/>
      <c r="AN272" s="2"/>
    </row>
    <row r="273" spans="28:40" x14ac:dyDescent="0.25">
      <c r="AB273" s="2"/>
      <c r="AC273" s="2"/>
      <c r="AD273" s="2"/>
      <c r="AE273" s="2"/>
      <c r="AF273" s="2"/>
      <c r="AG273" s="2"/>
      <c r="AH273" s="2"/>
      <c r="AI273" s="2"/>
      <c r="AK273" s="2"/>
      <c r="AL273" s="2"/>
      <c r="AM273" s="2"/>
      <c r="AN273" s="2"/>
    </row>
    <row r="274" spans="28:40" x14ac:dyDescent="0.25">
      <c r="AB274" s="2"/>
      <c r="AC274" s="2"/>
      <c r="AD274" s="2"/>
      <c r="AE274" s="2"/>
      <c r="AF274" s="2"/>
      <c r="AG274" s="2"/>
      <c r="AH274" s="2"/>
      <c r="AI274" s="2"/>
      <c r="AK274" s="2"/>
      <c r="AL274" s="2"/>
      <c r="AM274" s="2"/>
      <c r="AN274" s="2"/>
    </row>
    <row r="275" spans="28:40" x14ac:dyDescent="0.25">
      <c r="AB275" s="2"/>
      <c r="AC275" s="2"/>
      <c r="AD275" s="2"/>
      <c r="AE275" s="2"/>
      <c r="AF275" s="2"/>
      <c r="AG275" s="2"/>
      <c r="AH275" s="2"/>
      <c r="AI275" s="2"/>
      <c r="AK275" s="2"/>
      <c r="AL275" s="2"/>
      <c r="AM275" s="2"/>
      <c r="AN275" s="2"/>
    </row>
    <row r="276" spans="28:40" x14ac:dyDescent="0.25">
      <c r="AB276" s="2"/>
      <c r="AC276" s="2"/>
      <c r="AD276" s="2"/>
      <c r="AE276" s="2"/>
      <c r="AF276" s="2"/>
      <c r="AG276" s="2"/>
      <c r="AH276" s="2"/>
      <c r="AI276" s="2"/>
      <c r="AK276" s="2"/>
      <c r="AL276" s="2"/>
      <c r="AM276" s="2"/>
      <c r="AN276" s="2"/>
    </row>
    <row r="277" spans="28:40" x14ac:dyDescent="0.25">
      <c r="AB277" s="2"/>
      <c r="AC277" s="2"/>
      <c r="AD277" s="2"/>
      <c r="AE277" s="2"/>
      <c r="AF277" s="2"/>
      <c r="AG277" s="2"/>
      <c r="AH277" s="2"/>
      <c r="AI277" s="2"/>
      <c r="AK277" s="2"/>
      <c r="AL277" s="2"/>
      <c r="AM277" s="2"/>
      <c r="AN277" s="2"/>
    </row>
    <row r="278" spans="28:40" x14ac:dyDescent="0.25">
      <c r="AB278" s="2"/>
      <c r="AC278" s="2"/>
      <c r="AD278" s="2"/>
      <c r="AE278" s="2"/>
      <c r="AF278" s="2"/>
      <c r="AG278" s="2"/>
      <c r="AH278" s="2"/>
      <c r="AI278" s="2"/>
      <c r="AK278" s="2"/>
      <c r="AL278" s="2"/>
      <c r="AM278" s="2"/>
      <c r="AN278" s="2"/>
    </row>
    <row r="279" spans="28:40" x14ac:dyDescent="0.25">
      <c r="AB279" s="2"/>
      <c r="AC279" s="2"/>
      <c r="AD279" s="2"/>
      <c r="AE279" s="2"/>
      <c r="AF279" s="2"/>
      <c r="AG279" s="2"/>
      <c r="AH279" s="2"/>
      <c r="AI279" s="2"/>
      <c r="AK279" s="2"/>
      <c r="AL279" s="2"/>
      <c r="AM279" s="2"/>
      <c r="AN279" s="2"/>
    </row>
    <row r="280" spans="28:40" x14ac:dyDescent="0.25">
      <c r="AB280" s="2"/>
      <c r="AC280" s="2"/>
      <c r="AD280" s="2"/>
      <c r="AE280" s="2"/>
      <c r="AF280" s="2"/>
      <c r="AG280" s="2"/>
      <c r="AH280" s="2"/>
      <c r="AI280" s="2"/>
      <c r="AK280" s="2"/>
      <c r="AL280" s="2"/>
      <c r="AM280" s="2"/>
      <c r="AN280" s="2"/>
    </row>
    <row r="281" spans="28:40" x14ac:dyDescent="0.25">
      <c r="AB281" s="2"/>
      <c r="AC281" s="2"/>
      <c r="AD281" s="2"/>
      <c r="AE281" s="2"/>
      <c r="AF281" s="2"/>
      <c r="AG281" s="2"/>
      <c r="AH281" s="2"/>
      <c r="AI281" s="2"/>
      <c r="AK281" s="2"/>
      <c r="AL281" s="2"/>
      <c r="AM281" s="2"/>
      <c r="AN281" s="2"/>
    </row>
    <row r="282" spans="28:40" x14ac:dyDescent="0.25">
      <c r="AB282" s="2"/>
      <c r="AC282" s="2"/>
      <c r="AD282" s="2"/>
      <c r="AE282" s="2"/>
      <c r="AF282" s="2"/>
      <c r="AG282" s="2"/>
      <c r="AH282" s="2"/>
      <c r="AI282" s="2"/>
      <c r="AK282" s="2"/>
      <c r="AL282" s="2"/>
      <c r="AM282" s="2"/>
      <c r="AN282" s="2"/>
    </row>
    <row r="283" spans="28:40" x14ac:dyDescent="0.25">
      <c r="AB283" s="2"/>
      <c r="AC283" s="2"/>
      <c r="AD283" s="2"/>
      <c r="AE283" s="2"/>
      <c r="AF283" s="2"/>
      <c r="AG283" s="2"/>
      <c r="AH283" s="2"/>
      <c r="AI283" s="2"/>
      <c r="AK283" s="2"/>
      <c r="AL283" s="2"/>
      <c r="AM283" s="2"/>
      <c r="AN283" s="2"/>
    </row>
    <row r="284" spans="28:40" x14ac:dyDescent="0.25">
      <c r="AB284" s="2"/>
      <c r="AC284" s="2"/>
      <c r="AD284" s="2"/>
      <c r="AE284" s="2"/>
      <c r="AF284" s="2"/>
      <c r="AG284" s="2"/>
      <c r="AH284" s="2"/>
      <c r="AI284" s="2"/>
      <c r="AK284" s="2"/>
      <c r="AL284" s="2"/>
      <c r="AM284" s="2"/>
      <c r="AN284" s="2"/>
    </row>
    <row r="285" spans="28:40" x14ac:dyDescent="0.25">
      <c r="AB285" s="2"/>
      <c r="AC285" s="2"/>
      <c r="AD285" s="2"/>
      <c r="AE285" s="2"/>
      <c r="AF285" s="2"/>
      <c r="AG285" s="2"/>
      <c r="AH285" s="2"/>
      <c r="AI285" s="2"/>
      <c r="AK285" s="2"/>
      <c r="AL285" s="2"/>
      <c r="AM285" s="2"/>
      <c r="AN285" s="2"/>
    </row>
    <row r="286" spans="28:40" x14ac:dyDescent="0.25">
      <c r="AB286" s="2"/>
      <c r="AC286" s="2"/>
      <c r="AD286" s="2"/>
      <c r="AE286" s="2"/>
      <c r="AF286" s="2"/>
      <c r="AG286" s="2"/>
      <c r="AH286" s="2"/>
      <c r="AI286" s="2"/>
      <c r="AK286" s="2"/>
      <c r="AL286" s="2"/>
      <c r="AM286" s="2"/>
      <c r="AN286" s="2"/>
    </row>
    <row r="287" spans="28:40" x14ac:dyDescent="0.25">
      <c r="AB287" s="2"/>
      <c r="AC287" s="2"/>
      <c r="AD287" s="2"/>
      <c r="AE287" s="2"/>
      <c r="AF287" s="2"/>
      <c r="AG287" s="2"/>
      <c r="AH287" s="2"/>
      <c r="AI287" s="2"/>
      <c r="AK287" s="2"/>
      <c r="AL287" s="2"/>
      <c r="AM287" s="2"/>
      <c r="AN287" s="2"/>
    </row>
    <row r="288" spans="28:40" x14ac:dyDescent="0.25">
      <c r="AB288" s="2"/>
      <c r="AC288" s="2"/>
      <c r="AD288" s="2"/>
      <c r="AE288" s="2"/>
      <c r="AF288" s="2"/>
      <c r="AG288" s="2"/>
      <c r="AH288" s="2"/>
      <c r="AI288" s="2"/>
      <c r="AK288" s="2"/>
      <c r="AL288" s="2"/>
      <c r="AM288" s="2"/>
      <c r="AN288" s="2"/>
    </row>
    <row r="289" spans="1:40" x14ac:dyDescent="0.25">
      <c r="AB289" s="2"/>
      <c r="AC289" s="2"/>
      <c r="AD289" s="2"/>
      <c r="AE289" s="2"/>
      <c r="AF289" s="2"/>
      <c r="AG289" s="2"/>
      <c r="AH289" s="2"/>
      <c r="AI289" s="2"/>
      <c r="AK289" s="2"/>
      <c r="AL289" s="2"/>
      <c r="AM289" s="2"/>
      <c r="AN289" s="2"/>
    </row>
    <row r="290" spans="1:40" x14ac:dyDescent="0.25">
      <c r="AB290" s="2"/>
      <c r="AC290" s="2"/>
      <c r="AD290" s="2"/>
      <c r="AE290" s="2"/>
      <c r="AF290" s="2"/>
      <c r="AG290" s="2"/>
      <c r="AH290" s="2"/>
      <c r="AI290" s="2"/>
      <c r="AK290" s="2"/>
      <c r="AL290" s="2"/>
      <c r="AM290" s="2"/>
      <c r="AN290" s="2"/>
    </row>
    <row r="291" spans="1:40" x14ac:dyDescent="0.25">
      <c r="AB291" s="2"/>
      <c r="AC291" s="2"/>
      <c r="AD291" s="2"/>
      <c r="AE291" s="2"/>
      <c r="AF291" s="2"/>
      <c r="AG291" s="2"/>
      <c r="AH291" s="2"/>
      <c r="AI291" s="2"/>
      <c r="AK291" s="2"/>
      <c r="AL291" s="2"/>
      <c r="AM291" s="2"/>
      <c r="AN291" s="2"/>
    </row>
    <row r="292" spans="1:40" x14ac:dyDescent="0.25">
      <c r="AB292" s="2"/>
      <c r="AC292" s="2"/>
      <c r="AD292" s="2"/>
      <c r="AE292" s="2"/>
      <c r="AF292" s="2"/>
      <c r="AG292" s="2"/>
      <c r="AH292" s="2"/>
      <c r="AI292" s="2"/>
      <c r="AK292" s="2"/>
      <c r="AL292" s="2"/>
      <c r="AM292" s="2"/>
      <c r="AN292" s="2"/>
    </row>
    <row r="293" spans="1:40" x14ac:dyDescent="0.25">
      <c r="AB293" s="2"/>
      <c r="AC293" s="2"/>
      <c r="AD293" s="2"/>
      <c r="AE293" s="2"/>
      <c r="AF293" s="2"/>
      <c r="AG293" s="2"/>
      <c r="AH293" s="2"/>
      <c r="AI293" s="2"/>
      <c r="AK293" s="2"/>
      <c r="AL293" s="2"/>
      <c r="AM293" s="2"/>
      <c r="AN293" s="2"/>
    </row>
    <row r="294" spans="1:40" x14ac:dyDescent="0.25">
      <c r="AB294" s="2"/>
      <c r="AC294" s="2"/>
      <c r="AD294" s="2"/>
      <c r="AE294" s="2"/>
      <c r="AF294" s="2"/>
      <c r="AG294" s="2"/>
      <c r="AH294" s="2"/>
      <c r="AI294" s="2"/>
      <c r="AK294" s="2"/>
      <c r="AL294" s="2"/>
      <c r="AM294" s="2"/>
      <c r="AN294" s="2"/>
    </row>
    <row r="295" spans="1:40" x14ac:dyDescent="0.25">
      <c r="AB295" s="2"/>
      <c r="AC295" s="2"/>
      <c r="AD295" s="2"/>
      <c r="AE295" s="2"/>
      <c r="AF295" s="2"/>
      <c r="AG295" s="2"/>
      <c r="AH295" s="2"/>
      <c r="AI295" s="2"/>
      <c r="AK295" s="2"/>
      <c r="AL295" s="2"/>
      <c r="AM295" s="2"/>
      <c r="AN295" s="2"/>
    </row>
    <row r="296" spans="1:40" x14ac:dyDescent="0.25">
      <c r="AB296" s="2"/>
      <c r="AC296" s="2"/>
      <c r="AD296" s="2"/>
      <c r="AE296" s="2"/>
      <c r="AF296" s="2"/>
      <c r="AG296" s="2"/>
      <c r="AH296" s="2"/>
      <c r="AI296" s="2"/>
      <c r="AK296" s="2"/>
      <c r="AL296" s="2"/>
      <c r="AM296" s="2"/>
      <c r="AN296" s="2"/>
    </row>
    <row r="297" spans="1:40" ht="15.75" x14ac:dyDescent="0.25">
      <c r="A297" s="2"/>
      <c r="B297" s="69" t="s">
        <v>96</v>
      </c>
      <c r="C297" s="70"/>
      <c r="D297" s="70"/>
      <c r="E297" s="70"/>
      <c r="F297" s="71"/>
      <c r="G297" s="71"/>
      <c r="H297" s="71"/>
      <c r="I297" s="71"/>
      <c r="J297" s="18"/>
      <c r="K297" s="19">
        <v>341032</v>
      </c>
      <c r="L297" s="19"/>
      <c r="M297" s="78"/>
      <c r="N297" s="20"/>
      <c r="O297" s="75"/>
      <c r="P297" s="76"/>
      <c r="Q297" s="76"/>
      <c r="R297" s="76"/>
      <c r="S297" s="74"/>
      <c r="T297" s="18"/>
      <c r="U297" s="18"/>
      <c r="V297" s="2"/>
      <c r="W297" s="2"/>
      <c r="X297" s="2"/>
      <c r="Y297" s="2"/>
      <c r="Z297" s="2"/>
      <c r="AA297" s="2"/>
      <c r="AB297" s="2"/>
      <c r="AC297" s="2"/>
      <c r="AD297" s="2"/>
      <c r="AE297" s="2"/>
      <c r="AF297" s="2"/>
      <c r="AG297" s="2"/>
      <c r="AH297" s="2"/>
      <c r="AI297" s="2"/>
      <c r="AK297" s="2"/>
      <c r="AL297" s="2"/>
      <c r="AM297" s="2"/>
      <c r="AN297" s="2"/>
    </row>
    <row r="298" spans="1:40" ht="18.75" x14ac:dyDescent="0.3">
      <c r="A298" s="28"/>
      <c r="B298" s="21" t="s">
        <v>89</v>
      </c>
      <c r="E298" s="72" t="s">
        <v>97</v>
      </c>
      <c r="F298" s="72"/>
      <c r="G298" s="72"/>
      <c r="H298" s="72"/>
      <c r="I298" s="72"/>
      <c r="K298" s="22">
        <f>'2017'!G12+'2017'!G17+'2017'!G25+'2017'!G30+'2017'!G31+'2017'!G35+'2017'!G36+'2017'!G18+'2018'!G14+'2018'!G22+'2018'!G32+'2018'!G36+'2018'!G37+'2018'!G38+'2018'!G39+'2019'!F8+'2019'!F9</f>
        <v>411577</v>
      </c>
      <c r="L298" s="22"/>
      <c r="M298" s="18"/>
      <c r="N298" s="20"/>
      <c r="O298" s="73"/>
      <c r="P298" s="73"/>
      <c r="Q298" s="73"/>
      <c r="R298" s="18"/>
      <c r="S298" s="23"/>
      <c r="T298" s="18"/>
      <c r="U298" s="18"/>
      <c r="V298" s="23"/>
      <c r="W298" s="23"/>
      <c r="X298" s="23"/>
      <c r="Y298" s="2"/>
      <c r="Z298" s="2"/>
      <c r="AA298" s="2"/>
      <c r="AB298" s="2"/>
      <c r="AC298" s="2"/>
      <c r="AD298" s="2"/>
      <c r="AE298" s="2"/>
      <c r="AF298" s="2"/>
      <c r="AG298" s="2"/>
      <c r="AH298" s="2"/>
      <c r="AI298" s="2"/>
      <c r="AK298" s="2"/>
      <c r="AL298" s="2"/>
      <c r="AM298" s="2"/>
      <c r="AN298" s="2"/>
    </row>
    <row r="299" spans="1:40" x14ac:dyDescent="0.25">
      <c r="A299" s="29"/>
      <c r="B299" s="21" t="s">
        <v>91</v>
      </c>
      <c r="C299" s="18"/>
      <c r="D299" s="18"/>
      <c r="E299" s="18"/>
      <c r="F299" s="18"/>
      <c r="G299" s="18" t="s">
        <v>98</v>
      </c>
      <c r="H299" s="22"/>
      <c r="I299" s="24"/>
      <c r="J299" s="22"/>
      <c r="K299" s="22">
        <f>'2017'!G17+'2017'!G25+'2017'!G30+'2017'!G35+'2017'!G36+'2018'!G14+'2018'!G36+'2018'!G37+'2018'!G38+'2018'!G39+'2019'!F8</f>
        <v>252121</v>
      </c>
      <c r="L299" s="22"/>
      <c r="M299" s="22"/>
      <c r="N299" s="20"/>
      <c r="O299" s="20"/>
      <c r="P299" s="20"/>
      <c r="Q299" s="20"/>
      <c r="R299" s="20"/>
      <c r="S299" s="20"/>
      <c r="T299" s="20"/>
      <c r="U299" s="20"/>
      <c r="V299" s="2"/>
      <c r="W299" s="2"/>
      <c r="X299" s="2"/>
      <c r="Y299" s="2"/>
      <c r="Z299" s="2"/>
      <c r="AA299" s="2"/>
      <c r="AB299" s="2"/>
      <c r="AC299" s="2"/>
      <c r="AD299" s="2"/>
      <c r="AE299" s="2"/>
      <c r="AF299" s="2"/>
      <c r="AG299" s="2"/>
      <c r="AH299" s="2"/>
      <c r="AI299" s="2"/>
      <c r="AK299" s="2"/>
      <c r="AL299" s="2"/>
      <c r="AM299" s="2"/>
      <c r="AN299" s="2"/>
    </row>
    <row r="300" spans="1:40" x14ac:dyDescent="0.25">
      <c r="A300" s="30"/>
      <c r="B300" s="21" t="s">
        <v>92</v>
      </c>
      <c r="C300" s="20"/>
      <c r="D300" s="20"/>
      <c r="E300" s="20"/>
      <c r="F300" s="2"/>
      <c r="G300" s="32"/>
      <c r="H300" s="32"/>
      <c r="I300" s="32"/>
      <c r="J300" s="32"/>
      <c r="K300" s="32"/>
      <c r="L300" s="32"/>
      <c r="M300" s="32"/>
      <c r="N300" s="32"/>
      <c r="O300" s="32"/>
      <c r="P300" s="32"/>
      <c r="Q300" s="32"/>
      <c r="R300" s="32"/>
      <c r="S300" s="32"/>
      <c r="T300" s="20"/>
      <c r="U300" s="20"/>
      <c r="V300" s="2"/>
      <c r="W300" s="2"/>
      <c r="X300" s="2"/>
      <c r="Y300" s="2"/>
      <c r="Z300" s="2"/>
      <c r="AA300" s="2"/>
      <c r="AB300" s="2"/>
      <c r="AC300" s="2"/>
      <c r="AD300" s="2"/>
      <c r="AE300" s="2"/>
      <c r="AF300" s="2"/>
      <c r="AG300" s="2"/>
      <c r="AH300" s="2"/>
      <c r="AI300" s="2"/>
      <c r="AK300" s="2"/>
      <c r="AL300" s="2"/>
      <c r="AM300" s="2"/>
      <c r="AN300" s="2"/>
    </row>
    <row r="301" spans="1:40" x14ac:dyDescent="0.25">
      <c r="A301" s="31"/>
      <c r="B301" s="21" t="s">
        <v>93</v>
      </c>
      <c r="F301" s="1"/>
      <c r="G301" s="1"/>
      <c r="H301" s="1"/>
      <c r="I301" s="1"/>
      <c r="J301" s="1"/>
      <c r="K301" s="1"/>
      <c r="L301" s="1"/>
      <c r="M301" s="1"/>
      <c r="N301" s="32"/>
      <c r="O301" s="32"/>
      <c r="P301" s="32"/>
      <c r="Q301" s="32"/>
      <c r="R301" s="32"/>
      <c r="S301" s="8"/>
      <c r="T301" s="2"/>
      <c r="U301" s="2"/>
      <c r="V301" s="2"/>
      <c r="W301" s="2"/>
      <c r="X301" s="2"/>
      <c r="Y301" s="2"/>
      <c r="Z301" s="2"/>
      <c r="AA301" s="2"/>
      <c r="AB301" s="2"/>
      <c r="AC301" s="2"/>
      <c r="AD301" s="2"/>
      <c r="AE301" s="2"/>
      <c r="AF301" s="2"/>
      <c r="AG301" s="2"/>
      <c r="AH301" s="2"/>
      <c r="AI301" s="2"/>
      <c r="AK301" s="2"/>
      <c r="AL301" s="2"/>
      <c r="AM301" s="2"/>
      <c r="AN301" s="2"/>
    </row>
    <row r="302" spans="1:40" x14ac:dyDescent="0.25">
      <c r="A302" s="2"/>
      <c r="B302" s="6"/>
      <c r="N302" s="2"/>
      <c r="O302" s="2"/>
      <c r="P302" s="2"/>
      <c r="Q302" s="2"/>
      <c r="R302" s="2"/>
      <c r="S302" s="2"/>
      <c r="T302" s="2"/>
      <c r="U302" s="2"/>
      <c r="V302" s="2"/>
      <c r="W302" s="2"/>
      <c r="X302" s="2"/>
      <c r="Y302" s="2"/>
      <c r="Z302" s="2"/>
      <c r="AA302" s="2"/>
      <c r="AB302" s="2"/>
      <c r="AC302" s="2"/>
      <c r="AD302" s="2"/>
      <c r="AE302" s="2"/>
      <c r="AF302" s="2"/>
      <c r="AG302" s="2"/>
      <c r="AH302" s="2"/>
      <c r="AI302" s="2"/>
      <c r="AK302" s="2"/>
      <c r="AL302" s="2"/>
      <c r="AM302" s="2"/>
      <c r="AN302" s="2"/>
    </row>
    <row r="303" spans="1:40" x14ac:dyDescent="0.25">
      <c r="A303" s="2"/>
      <c r="B303" s="6"/>
      <c r="C303" s="2"/>
      <c r="D303" s="2"/>
      <c r="E303" s="2"/>
      <c r="F303" s="2"/>
      <c r="G303" s="2"/>
      <c r="H303" s="8"/>
      <c r="I303" s="5"/>
      <c r="J303" s="8"/>
      <c r="K303" s="8">
        <f t="shared" ref="K303:K330" si="0">H303+J303</f>
        <v>0</v>
      </c>
      <c r="L303" s="8"/>
      <c r="M303" s="8"/>
      <c r="N303" s="2"/>
      <c r="O303" s="2"/>
      <c r="P303" s="2"/>
      <c r="Q303" s="2"/>
      <c r="R303" s="2"/>
      <c r="S303" s="2"/>
      <c r="T303" s="2"/>
      <c r="U303" s="2"/>
      <c r="V303" s="2"/>
      <c r="W303" s="2"/>
      <c r="X303" s="2"/>
      <c r="Y303" s="2"/>
      <c r="Z303" s="2"/>
      <c r="AA303" s="2"/>
      <c r="AB303" s="2"/>
      <c r="AC303" s="2"/>
      <c r="AD303" s="2"/>
      <c r="AE303" s="2"/>
      <c r="AF303" s="2"/>
      <c r="AG303" s="2"/>
      <c r="AH303" s="2"/>
      <c r="AI303" s="2"/>
      <c r="AK303" s="2"/>
      <c r="AL303" s="2"/>
      <c r="AM303" s="2"/>
      <c r="AN303" s="2"/>
    </row>
    <row r="304" spans="1:40" x14ac:dyDescent="0.25">
      <c r="A304" s="2"/>
      <c r="B304" s="6"/>
      <c r="C304" s="2"/>
      <c r="D304" s="2"/>
      <c r="E304" s="2"/>
      <c r="F304" s="2"/>
      <c r="G304" s="2"/>
      <c r="H304" s="8"/>
      <c r="I304" s="5"/>
      <c r="J304" s="8"/>
      <c r="K304" s="8">
        <f t="shared" si="0"/>
        <v>0</v>
      </c>
      <c r="L304" s="8"/>
      <c r="M304" s="8"/>
      <c r="N304" s="2"/>
      <c r="O304" s="2"/>
      <c r="P304" s="2"/>
      <c r="Q304" s="2"/>
      <c r="R304" s="2"/>
      <c r="S304" s="2"/>
      <c r="T304" s="2"/>
      <c r="U304" s="2"/>
      <c r="V304" s="2"/>
      <c r="W304" s="2"/>
      <c r="X304" s="2"/>
      <c r="Y304" s="2"/>
      <c r="Z304" s="2"/>
      <c r="AA304" s="2"/>
      <c r="AB304" s="2"/>
      <c r="AC304" s="2"/>
      <c r="AD304" s="2"/>
      <c r="AE304" s="2"/>
      <c r="AF304" s="2"/>
      <c r="AG304" s="2"/>
      <c r="AH304" s="2"/>
      <c r="AI304" s="2"/>
      <c r="AK304" s="2"/>
      <c r="AL304" s="2"/>
      <c r="AM304" s="2"/>
      <c r="AN304" s="2"/>
    </row>
    <row r="305" spans="1:40" x14ac:dyDescent="0.25">
      <c r="A305" s="2"/>
      <c r="B305" s="6"/>
      <c r="C305" s="2"/>
      <c r="D305" s="2"/>
      <c r="E305" s="2"/>
      <c r="F305" s="2"/>
      <c r="G305" s="2"/>
      <c r="H305" s="8"/>
      <c r="I305" s="5"/>
      <c r="J305" s="8"/>
      <c r="K305" s="8">
        <f t="shared" si="0"/>
        <v>0</v>
      </c>
      <c r="L305" s="8"/>
      <c r="M305" s="8"/>
      <c r="N305" s="2"/>
      <c r="O305" s="2"/>
      <c r="P305" s="2"/>
      <c r="Q305" s="2"/>
      <c r="R305" s="2"/>
      <c r="S305" s="2"/>
      <c r="T305" s="2"/>
      <c r="U305" s="2"/>
      <c r="V305" s="2"/>
      <c r="W305" s="2"/>
      <c r="X305" s="2"/>
      <c r="Y305" s="2"/>
      <c r="Z305" s="2"/>
      <c r="AA305" s="2"/>
      <c r="AB305" s="2"/>
      <c r="AC305" s="2"/>
      <c r="AD305" s="2"/>
      <c r="AE305" s="2"/>
      <c r="AF305" s="2"/>
      <c r="AG305" s="2"/>
      <c r="AH305" s="2"/>
      <c r="AI305" s="2"/>
      <c r="AK305" s="2"/>
      <c r="AL305" s="2"/>
      <c r="AM305" s="2"/>
      <c r="AN305" s="2"/>
    </row>
    <row r="306" spans="1:40" x14ac:dyDescent="0.25">
      <c r="A306" s="2"/>
      <c r="B306" s="6"/>
      <c r="C306" s="2"/>
      <c r="D306" s="2"/>
      <c r="E306" s="2"/>
      <c r="F306" s="2"/>
      <c r="G306" s="2"/>
      <c r="H306" s="8"/>
      <c r="I306" s="5"/>
      <c r="J306" s="8"/>
      <c r="K306" s="8">
        <f t="shared" si="0"/>
        <v>0</v>
      </c>
      <c r="L306" s="8"/>
      <c r="M306" s="8"/>
      <c r="N306" s="2"/>
      <c r="O306" s="2"/>
      <c r="P306" s="2"/>
      <c r="Q306" s="2"/>
      <c r="R306" s="2"/>
      <c r="S306" s="2"/>
      <c r="T306" s="2"/>
      <c r="U306" s="2"/>
      <c r="V306" s="2"/>
      <c r="W306" s="2"/>
      <c r="X306" s="2"/>
      <c r="Y306" s="2"/>
      <c r="Z306" s="2"/>
      <c r="AA306" s="2"/>
      <c r="AB306" s="2"/>
      <c r="AC306" s="2"/>
      <c r="AD306" s="2"/>
      <c r="AE306" s="2"/>
      <c r="AF306" s="2"/>
      <c r="AG306" s="2"/>
      <c r="AH306" s="2"/>
      <c r="AI306" s="2"/>
      <c r="AK306" s="2"/>
      <c r="AL306" s="2"/>
      <c r="AM306" s="2"/>
      <c r="AN306" s="2"/>
    </row>
    <row r="307" spans="1:40" x14ac:dyDescent="0.25">
      <c r="A307" s="2"/>
      <c r="B307" s="6"/>
      <c r="C307" s="2"/>
      <c r="D307" s="2"/>
      <c r="E307" s="2"/>
      <c r="F307" s="2"/>
      <c r="G307" s="2"/>
      <c r="H307" s="8"/>
      <c r="I307" s="5"/>
      <c r="J307" s="8"/>
      <c r="K307" s="8">
        <f t="shared" si="0"/>
        <v>0</v>
      </c>
      <c r="L307" s="8"/>
      <c r="M307" s="8"/>
      <c r="N307" s="2"/>
      <c r="O307" s="2"/>
      <c r="P307" s="2"/>
      <c r="Q307" s="2"/>
      <c r="R307" s="2"/>
      <c r="S307" s="2"/>
      <c r="T307" s="2"/>
      <c r="U307" s="2"/>
      <c r="V307" s="2"/>
      <c r="W307" s="2"/>
      <c r="X307" s="2"/>
      <c r="Y307" s="2"/>
      <c r="Z307" s="2"/>
      <c r="AA307" s="2"/>
      <c r="AB307" s="2"/>
      <c r="AC307" s="2"/>
      <c r="AD307" s="2"/>
      <c r="AE307" s="2"/>
      <c r="AF307" s="2"/>
      <c r="AG307" s="2"/>
      <c r="AH307" s="2"/>
      <c r="AI307" s="2"/>
      <c r="AK307" s="2"/>
      <c r="AL307" s="2"/>
      <c r="AM307" s="2"/>
      <c r="AN307" s="2"/>
    </row>
    <row r="308" spans="1:40" x14ac:dyDescent="0.25">
      <c r="A308" s="2"/>
      <c r="B308" s="6"/>
      <c r="C308" s="2"/>
      <c r="D308" s="2"/>
      <c r="E308" s="2"/>
      <c r="F308" s="2"/>
      <c r="G308" s="2"/>
      <c r="H308" s="8"/>
      <c r="I308" s="5"/>
      <c r="J308" s="8"/>
      <c r="K308" s="8">
        <f t="shared" si="0"/>
        <v>0</v>
      </c>
      <c r="L308" s="8"/>
      <c r="M308" s="8"/>
      <c r="N308" s="2"/>
      <c r="O308" s="2"/>
      <c r="P308" s="2"/>
      <c r="Q308" s="2"/>
      <c r="R308" s="2"/>
      <c r="S308" s="2"/>
      <c r="T308" s="2"/>
      <c r="U308" s="2"/>
      <c r="V308" s="2"/>
      <c r="W308" s="2"/>
      <c r="X308" s="2"/>
      <c r="Y308" s="2"/>
      <c r="Z308" s="2"/>
      <c r="AA308" s="2"/>
      <c r="AB308" s="2"/>
      <c r="AC308" s="2"/>
      <c r="AD308" s="2"/>
      <c r="AE308" s="2"/>
      <c r="AF308" s="2"/>
      <c r="AG308" s="2"/>
      <c r="AH308" s="2"/>
      <c r="AI308" s="2"/>
      <c r="AK308" s="2"/>
      <c r="AL308" s="2"/>
      <c r="AM308" s="2"/>
      <c r="AN308" s="2"/>
    </row>
    <row r="309" spans="1:40" x14ac:dyDescent="0.25">
      <c r="A309" s="2"/>
      <c r="B309" s="2"/>
      <c r="C309" s="2"/>
      <c r="D309" s="2"/>
      <c r="E309" s="2"/>
      <c r="F309" s="2"/>
      <c r="G309" s="2"/>
      <c r="H309" s="8"/>
      <c r="I309" s="5"/>
      <c r="J309" s="8"/>
      <c r="K309" s="8">
        <f t="shared" si="0"/>
        <v>0</v>
      </c>
      <c r="L309" s="8"/>
      <c r="M309" s="8"/>
      <c r="N309" s="2"/>
      <c r="O309" s="2"/>
      <c r="P309" s="2"/>
      <c r="Q309" s="2"/>
      <c r="R309" s="2"/>
      <c r="S309" s="2"/>
      <c r="T309" s="2"/>
      <c r="U309" s="2"/>
      <c r="V309" s="2"/>
      <c r="W309" s="2"/>
      <c r="X309" s="2"/>
      <c r="Y309" s="2"/>
      <c r="Z309" s="2"/>
      <c r="AA309" s="2"/>
      <c r="AB309" s="2"/>
      <c r="AC309" s="2"/>
      <c r="AD309" s="2"/>
      <c r="AE309" s="2"/>
      <c r="AF309" s="2"/>
      <c r="AG309" s="2"/>
      <c r="AH309" s="2"/>
      <c r="AI309" s="2"/>
      <c r="AK309" s="2"/>
      <c r="AL309" s="2"/>
      <c r="AM309" s="2"/>
      <c r="AN309" s="2"/>
    </row>
    <row r="310" spans="1:40" x14ac:dyDescent="0.25">
      <c r="A310" s="2"/>
      <c r="B310" s="2"/>
      <c r="C310" s="2"/>
      <c r="D310" s="2"/>
      <c r="E310" s="2"/>
      <c r="F310" s="2"/>
      <c r="G310" s="2"/>
      <c r="H310" s="8"/>
      <c r="I310" s="5"/>
      <c r="J310" s="8"/>
      <c r="K310" s="8">
        <f t="shared" si="0"/>
        <v>0</v>
      </c>
      <c r="L310" s="8"/>
      <c r="M310" s="8"/>
      <c r="N310" s="2"/>
      <c r="O310" s="2"/>
      <c r="P310" s="2"/>
      <c r="Q310" s="2"/>
      <c r="R310" s="2"/>
      <c r="S310" s="2"/>
      <c r="T310" s="2"/>
      <c r="U310" s="2"/>
      <c r="V310" s="2"/>
      <c r="W310" s="2"/>
      <c r="X310" s="2"/>
      <c r="Y310" s="2"/>
      <c r="Z310" s="2"/>
      <c r="AA310" s="2"/>
      <c r="AB310" s="2"/>
      <c r="AC310" s="2"/>
      <c r="AD310" s="2"/>
      <c r="AE310" s="2"/>
      <c r="AF310" s="2"/>
      <c r="AG310" s="2"/>
      <c r="AH310" s="2"/>
      <c r="AI310" s="2"/>
      <c r="AK310" s="2"/>
      <c r="AL310" s="2"/>
      <c r="AM310" s="2"/>
      <c r="AN310" s="2"/>
    </row>
    <row r="311" spans="1:40" x14ac:dyDescent="0.25">
      <c r="A311" s="2"/>
      <c r="B311" s="2"/>
      <c r="C311" s="2"/>
      <c r="D311" s="2"/>
      <c r="E311" s="2"/>
      <c r="F311" s="2"/>
      <c r="G311" s="2"/>
      <c r="H311" s="8"/>
      <c r="I311" s="5"/>
      <c r="J311" s="8"/>
      <c r="K311" s="8">
        <f t="shared" si="0"/>
        <v>0</v>
      </c>
      <c r="L311" s="8"/>
      <c r="M311" s="8"/>
      <c r="N311" s="2"/>
      <c r="O311" s="2"/>
      <c r="P311" s="2"/>
      <c r="Q311" s="2"/>
      <c r="R311" s="2"/>
      <c r="S311" s="2"/>
      <c r="T311" s="2"/>
      <c r="U311" s="2"/>
      <c r="V311" s="2"/>
      <c r="W311" s="2"/>
      <c r="X311" s="2"/>
      <c r="Y311" s="2"/>
      <c r="Z311" s="2"/>
      <c r="AA311" s="2"/>
      <c r="AB311" s="2"/>
      <c r="AC311" s="2"/>
      <c r="AD311" s="2"/>
      <c r="AE311" s="2"/>
      <c r="AF311" s="2"/>
      <c r="AG311" s="2"/>
      <c r="AH311" s="2"/>
      <c r="AI311" s="2"/>
      <c r="AK311" s="2"/>
      <c r="AL311" s="2"/>
      <c r="AM311" s="2"/>
      <c r="AN311" s="2"/>
    </row>
    <row r="312" spans="1:40" x14ac:dyDescent="0.25">
      <c r="A312" s="2"/>
      <c r="B312" s="2"/>
      <c r="C312" s="2"/>
      <c r="D312" s="2"/>
      <c r="E312" s="2"/>
      <c r="F312" s="2"/>
      <c r="G312" s="2"/>
      <c r="H312" s="8"/>
      <c r="I312" s="5"/>
      <c r="J312" s="8"/>
      <c r="K312" s="8">
        <f t="shared" si="0"/>
        <v>0</v>
      </c>
      <c r="L312" s="8"/>
      <c r="M312" s="8"/>
      <c r="N312" s="2"/>
      <c r="O312" s="2"/>
      <c r="P312" s="2"/>
      <c r="Q312" s="2"/>
      <c r="R312" s="2"/>
      <c r="S312" s="2"/>
      <c r="T312" s="2"/>
      <c r="U312" s="2"/>
      <c r="V312" s="2"/>
      <c r="W312" s="2"/>
      <c r="X312" s="2"/>
      <c r="Y312" s="2"/>
      <c r="Z312" s="2"/>
      <c r="AA312" s="2"/>
      <c r="AB312" s="2"/>
      <c r="AC312" s="2"/>
      <c r="AD312" s="2"/>
      <c r="AE312" s="2"/>
      <c r="AF312" s="2"/>
      <c r="AG312" s="2"/>
      <c r="AH312" s="2"/>
      <c r="AI312" s="2"/>
      <c r="AK312" s="2"/>
      <c r="AL312" s="2"/>
      <c r="AM312" s="2"/>
      <c r="AN312" s="2"/>
    </row>
    <row r="313" spans="1:40" x14ac:dyDescent="0.25">
      <c r="A313" s="2"/>
      <c r="B313" s="2"/>
      <c r="C313" s="2"/>
      <c r="D313" s="2"/>
      <c r="E313" s="2"/>
      <c r="F313" s="2"/>
      <c r="G313" s="2"/>
      <c r="H313" s="8"/>
      <c r="I313" s="5"/>
      <c r="J313" s="8"/>
      <c r="K313" s="8">
        <f t="shared" si="0"/>
        <v>0</v>
      </c>
      <c r="L313" s="8"/>
      <c r="M313" s="8"/>
      <c r="N313" s="2"/>
      <c r="O313" s="2"/>
      <c r="P313" s="2"/>
      <c r="Q313" s="2"/>
      <c r="R313" s="2"/>
      <c r="S313" s="2"/>
      <c r="T313" s="2"/>
      <c r="U313" s="2"/>
      <c r="V313" s="2"/>
      <c r="W313" s="2"/>
      <c r="X313" s="2"/>
      <c r="Y313" s="2"/>
      <c r="Z313" s="2"/>
      <c r="AA313" s="2"/>
      <c r="AB313" s="2"/>
      <c r="AC313" s="2"/>
      <c r="AD313" s="2"/>
      <c r="AE313" s="2"/>
      <c r="AF313" s="2"/>
      <c r="AG313" s="2"/>
      <c r="AH313" s="2"/>
      <c r="AI313" s="2"/>
      <c r="AK313" s="2"/>
      <c r="AL313" s="2"/>
      <c r="AM313" s="2"/>
      <c r="AN313" s="2"/>
    </row>
    <row r="314" spans="1:40" x14ac:dyDescent="0.25">
      <c r="A314" s="2"/>
      <c r="B314" s="2"/>
      <c r="C314" s="2"/>
      <c r="D314" s="2"/>
      <c r="E314" s="2"/>
      <c r="F314" s="2"/>
      <c r="G314" s="2"/>
      <c r="H314" s="8"/>
      <c r="I314" s="5"/>
      <c r="J314" s="8"/>
      <c r="K314" s="8">
        <f t="shared" si="0"/>
        <v>0</v>
      </c>
      <c r="L314" s="8"/>
      <c r="M314" s="8"/>
      <c r="N314" s="2"/>
      <c r="O314" s="2"/>
      <c r="P314" s="2"/>
      <c r="Q314" s="2"/>
      <c r="R314" s="2"/>
      <c r="S314" s="2"/>
      <c r="T314" s="2"/>
      <c r="U314" s="2"/>
      <c r="V314" s="2"/>
      <c r="W314" s="2"/>
      <c r="X314" s="2"/>
      <c r="Y314" s="2"/>
      <c r="Z314" s="2"/>
      <c r="AA314" s="2"/>
      <c r="AB314" s="2"/>
      <c r="AC314" s="2"/>
      <c r="AD314" s="2"/>
      <c r="AE314" s="2"/>
      <c r="AF314" s="2"/>
      <c r="AG314" s="2"/>
      <c r="AH314" s="2"/>
      <c r="AI314" s="2"/>
      <c r="AK314" s="2"/>
      <c r="AL314" s="2"/>
      <c r="AM314" s="2"/>
      <c r="AN314" s="2"/>
    </row>
    <row r="315" spans="1:40" x14ac:dyDescent="0.25">
      <c r="A315" s="2"/>
      <c r="B315" s="2"/>
      <c r="C315" s="2"/>
      <c r="D315" s="2"/>
      <c r="E315" s="2"/>
      <c r="F315" s="2"/>
      <c r="G315" s="2"/>
      <c r="H315" s="8"/>
      <c r="I315" s="5"/>
      <c r="J315" s="8"/>
      <c r="K315" s="8">
        <f t="shared" si="0"/>
        <v>0</v>
      </c>
      <c r="L315" s="8"/>
      <c r="M315" s="8"/>
      <c r="N315" s="2"/>
      <c r="O315" s="2"/>
      <c r="P315" s="2"/>
      <c r="Q315" s="2"/>
      <c r="R315" s="2"/>
      <c r="S315" s="2"/>
      <c r="T315" s="2"/>
      <c r="U315" s="2"/>
      <c r="V315" s="2"/>
      <c r="W315" s="2"/>
      <c r="X315" s="2"/>
      <c r="Y315" s="2"/>
      <c r="Z315" s="2"/>
      <c r="AA315" s="2"/>
      <c r="AB315" s="2"/>
      <c r="AC315" s="2"/>
      <c r="AD315" s="2"/>
      <c r="AE315" s="2"/>
      <c r="AF315" s="2"/>
      <c r="AG315" s="2"/>
      <c r="AH315" s="2"/>
      <c r="AI315" s="2"/>
      <c r="AK315" s="2"/>
      <c r="AL315" s="2"/>
      <c r="AM315" s="2"/>
      <c r="AN315" s="2"/>
    </row>
    <row r="316" spans="1:40" x14ac:dyDescent="0.25">
      <c r="A316" s="2"/>
      <c r="B316" s="2"/>
      <c r="C316" s="2"/>
      <c r="D316" s="2"/>
      <c r="E316" s="2"/>
      <c r="F316" s="2"/>
      <c r="G316" s="2"/>
      <c r="H316" s="8"/>
      <c r="I316" s="5"/>
      <c r="J316" s="8"/>
      <c r="K316" s="8">
        <f t="shared" si="0"/>
        <v>0</v>
      </c>
      <c r="L316" s="8"/>
      <c r="M316" s="8"/>
      <c r="N316" s="2"/>
      <c r="O316" s="2"/>
      <c r="P316" s="2"/>
      <c r="Q316" s="2"/>
      <c r="R316" s="2"/>
      <c r="S316" s="2"/>
      <c r="T316" s="2"/>
      <c r="U316" s="2"/>
      <c r="V316" s="2"/>
      <c r="W316" s="2"/>
      <c r="X316" s="2"/>
      <c r="Y316" s="2"/>
      <c r="Z316" s="2"/>
      <c r="AA316" s="2"/>
      <c r="AB316" s="2"/>
      <c r="AC316" s="2"/>
      <c r="AD316" s="2"/>
      <c r="AE316" s="2"/>
      <c r="AF316" s="2"/>
      <c r="AG316" s="2"/>
      <c r="AH316" s="2"/>
      <c r="AI316" s="2"/>
      <c r="AK316" s="2"/>
      <c r="AL316" s="2"/>
      <c r="AM316" s="2"/>
      <c r="AN316" s="2"/>
    </row>
    <row r="317" spans="1:40" x14ac:dyDescent="0.25">
      <c r="A317" s="2"/>
      <c r="B317" s="2"/>
      <c r="C317" s="2"/>
      <c r="D317" s="2"/>
      <c r="E317" s="2"/>
      <c r="F317" s="2"/>
      <c r="G317" s="2"/>
      <c r="H317" s="8"/>
      <c r="I317" s="5"/>
      <c r="J317" s="8"/>
      <c r="K317" s="8">
        <f t="shared" si="0"/>
        <v>0</v>
      </c>
      <c r="L317" s="8"/>
      <c r="M317" s="8"/>
      <c r="N317" s="2"/>
      <c r="O317" s="2"/>
      <c r="P317" s="2"/>
      <c r="Q317" s="2"/>
      <c r="R317" s="2"/>
      <c r="S317" s="2"/>
      <c r="T317" s="2"/>
      <c r="U317" s="2"/>
      <c r="V317" s="2"/>
      <c r="W317" s="2"/>
      <c r="X317" s="2"/>
      <c r="Y317" s="2"/>
      <c r="Z317" s="2"/>
      <c r="AA317" s="2"/>
      <c r="AB317" s="2"/>
      <c r="AC317" s="2"/>
      <c r="AD317" s="2"/>
      <c r="AE317" s="2"/>
      <c r="AF317" s="2"/>
      <c r="AG317" s="2"/>
      <c r="AH317" s="2"/>
      <c r="AI317" s="2"/>
      <c r="AK317" s="2"/>
      <c r="AL317" s="2"/>
      <c r="AM317" s="2"/>
      <c r="AN317" s="2"/>
    </row>
    <row r="318" spans="1:40" x14ac:dyDescent="0.25">
      <c r="A318" s="2"/>
      <c r="B318" s="2"/>
      <c r="C318" s="2"/>
      <c r="D318" s="2"/>
      <c r="E318" s="2"/>
      <c r="F318" s="2"/>
      <c r="G318" s="2"/>
      <c r="H318" s="8"/>
      <c r="I318" s="5"/>
      <c r="J318" s="8"/>
      <c r="K318" s="8">
        <f t="shared" si="0"/>
        <v>0</v>
      </c>
      <c r="L318" s="8"/>
      <c r="M318" s="8"/>
      <c r="N318" s="2"/>
      <c r="O318" s="2"/>
      <c r="P318" s="2"/>
      <c r="Q318" s="2"/>
      <c r="R318" s="2"/>
      <c r="S318" s="2"/>
      <c r="T318" s="2"/>
      <c r="U318" s="2"/>
      <c r="V318" s="2"/>
      <c r="W318" s="2"/>
      <c r="X318" s="2"/>
      <c r="Y318" s="2"/>
      <c r="Z318" s="2"/>
      <c r="AA318" s="2"/>
      <c r="AB318" s="2"/>
      <c r="AC318" s="2"/>
      <c r="AD318" s="2"/>
      <c r="AE318" s="2"/>
      <c r="AF318" s="2"/>
      <c r="AG318" s="2"/>
      <c r="AH318" s="2"/>
      <c r="AI318" s="2"/>
      <c r="AK318" s="2"/>
      <c r="AL318" s="2"/>
      <c r="AM318" s="2"/>
      <c r="AN318" s="2"/>
    </row>
    <row r="319" spans="1:40" x14ac:dyDescent="0.25">
      <c r="A319" s="2"/>
      <c r="B319" s="2"/>
      <c r="C319" s="2"/>
      <c r="D319" s="2"/>
      <c r="E319" s="2"/>
      <c r="F319" s="2"/>
      <c r="G319" s="2"/>
      <c r="H319" s="8"/>
      <c r="I319" s="5"/>
      <c r="J319" s="8"/>
      <c r="K319" s="8">
        <f t="shared" si="0"/>
        <v>0</v>
      </c>
      <c r="L319" s="8"/>
      <c r="M319" s="8"/>
      <c r="N319" s="2"/>
      <c r="O319" s="2"/>
      <c r="P319" s="2"/>
      <c r="Q319" s="2"/>
      <c r="R319" s="2"/>
      <c r="S319" s="2"/>
      <c r="T319" s="2"/>
      <c r="U319" s="2"/>
      <c r="V319" s="2"/>
      <c r="W319" s="2"/>
      <c r="X319" s="2"/>
      <c r="Y319" s="2"/>
      <c r="Z319" s="2"/>
      <c r="AA319" s="2"/>
      <c r="AB319" s="2"/>
      <c r="AC319" s="2"/>
      <c r="AD319" s="2"/>
      <c r="AE319" s="2"/>
      <c r="AF319" s="2"/>
      <c r="AG319" s="2"/>
      <c r="AH319" s="2"/>
      <c r="AI319" s="2"/>
      <c r="AK319" s="2"/>
      <c r="AL319" s="2"/>
      <c r="AM319" s="2"/>
      <c r="AN319" s="2"/>
    </row>
    <row r="320" spans="1:40" x14ac:dyDescent="0.25">
      <c r="A320" s="2"/>
      <c r="B320" s="2"/>
      <c r="C320" s="2"/>
      <c r="D320" s="2"/>
      <c r="E320" s="2"/>
      <c r="F320" s="2"/>
      <c r="G320" s="2"/>
      <c r="H320" s="8"/>
      <c r="I320" s="5"/>
      <c r="J320" s="8"/>
      <c r="K320" s="8">
        <f t="shared" si="0"/>
        <v>0</v>
      </c>
      <c r="L320" s="8"/>
      <c r="M320" s="8"/>
      <c r="N320" s="2"/>
      <c r="O320" s="2"/>
      <c r="P320" s="2"/>
      <c r="Q320" s="2"/>
      <c r="R320" s="2"/>
      <c r="S320" s="2"/>
      <c r="T320" s="2"/>
      <c r="U320" s="2"/>
      <c r="V320" s="2"/>
      <c r="W320" s="2"/>
      <c r="X320" s="2"/>
      <c r="Y320" s="2"/>
      <c r="Z320" s="2"/>
      <c r="AA320" s="2"/>
      <c r="AB320" s="2"/>
      <c r="AC320" s="2"/>
      <c r="AD320" s="2"/>
      <c r="AE320" s="2"/>
      <c r="AF320" s="2"/>
      <c r="AG320" s="2"/>
      <c r="AH320" s="2"/>
      <c r="AI320" s="2"/>
      <c r="AK320" s="2"/>
      <c r="AL320" s="2"/>
      <c r="AM320" s="2"/>
      <c r="AN320" s="2"/>
    </row>
    <row r="321" spans="1:40" x14ac:dyDescent="0.25">
      <c r="A321" s="2"/>
      <c r="B321" s="2"/>
      <c r="C321" s="2"/>
      <c r="D321" s="2"/>
      <c r="E321" s="2"/>
      <c r="F321" s="2"/>
      <c r="G321" s="2"/>
      <c r="H321" s="8"/>
      <c r="I321" s="5"/>
      <c r="J321" s="8"/>
      <c r="K321" s="8">
        <f t="shared" si="0"/>
        <v>0</v>
      </c>
      <c r="L321" s="8"/>
      <c r="M321" s="8"/>
      <c r="N321" s="2"/>
      <c r="O321" s="2"/>
      <c r="P321" s="2"/>
      <c r="Q321" s="2"/>
      <c r="R321" s="2"/>
      <c r="S321" s="2"/>
      <c r="T321" s="2"/>
      <c r="U321" s="2"/>
      <c r="V321" s="2"/>
      <c r="W321" s="2"/>
      <c r="X321" s="2"/>
      <c r="Y321" s="2"/>
      <c r="Z321" s="2"/>
      <c r="AA321" s="2"/>
      <c r="AB321" s="2"/>
      <c r="AC321" s="2"/>
      <c r="AD321" s="2"/>
      <c r="AE321" s="2"/>
      <c r="AF321" s="2"/>
      <c r="AG321" s="2"/>
      <c r="AH321" s="2"/>
      <c r="AI321" s="2"/>
      <c r="AK321" s="2"/>
      <c r="AL321" s="2"/>
      <c r="AM321" s="2"/>
      <c r="AN321" s="2"/>
    </row>
    <row r="322" spans="1:40" x14ac:dyDescent="0.25">
      <c r="A322" s="2"/>
      <c r="B322" s="2"/>
      <c r="C322" s="2"/>
      <c r="D322" s="2"/>
      <c r="E322" s="2"/>
      <c r="F322" s="2"/>
      <c r="G322" s="2"/>
      <c r="H322" s="8"/>
      <c r="I322" s="5"/>
      <c r="J322" s="8"/>
      <c r="K322" s="8">
        <f t="shared" si="0"/>
        <v>0</v>
      </c>
      <c r="L322" s="8"/>
      <c r="M322" s="8"/>
      <c r="N322" s="2"/>
      <c r="O322" s="2"/>
      <c r="P322" s="2"/>
      <c r="Q322" s="2"/>
      <c r="R322" s="2"/>
      <c r="S322" s="2"/>
      <c r="T322" s="2"/>
      <c r="U322" s="2"/>
      <c r="V322" s="2"/>
      <c r="W322" s="2"/>
      <c r="X322" s="2"/>
      <c r="Y322" s="2"/>
      <c r="Z322" s="2"/>
      <c r="AA322" s="2"/>
      <c r="AB322" s="2"/>
      <c r="AC322" s="2"/>
      <c r="AD322" s="2"/>
      <c r="AE322" s="2"/>
      <c r="AF322" s="2"/>
      <c r="AG322" s="2"/>
      <c r="AH322" s="2"/>
      <c r="AI322" s="2"/>
      <c r="AK322" s="2"/>
      <c r="AL322" s="2"/>
      <c r="AM322" s="2"/>
      <c r="AN322" s="2"/>
    </row>
    <row r="323" spans="1:40" x14ac:dyDescent="0.25">
      <c r="A323" s="2"/>
      <c r="B323" s="2"/>
      <c r="C323" s="2"/>
      <c r="D323" s="2"/>
      <c r="E323" s="2"/>
      <c r="F323" s="2"/>
      <c r="G323" s="2"/>
      <c r="H323" s="8"/>
      <c r="I323" s="5"/>
      <c r="J323" s="8"/>
      <c r="K323" s="8">
        <f t="shared" si="0"/>
        <v>0</v>
      </c>
      <c r="L323" s="8"/>
      <c r="M323" s="8"/>
      <c r="N323" s="2"/>
      <c r="O323" s="2"/>
      <c r="P323" s="2"/>
      <c r="Q323" s="2"/>
      <c r="R323" s="2"/>
      <c r="S323" s="2"/>
      <c r="T323" s="2"/>
      <c r="U323" s="2"/>
      <c r="V323" s="2"/>
      <c r="W323" s="2"/>
      <c r="X323" s="2"/>
      <c r="Y323" s="2"/>
      <c r="Z323" s="2"/>
      <c r="AA323" s="2"/>
      <c r="AB323" s="2"/>
      <c r="AC323" s="2"/>
      <c r="AD323" s="2"/>
      <c r="AE323" s="2"/>
      <c r="AF323" s="2"/>
      <c r="AG323" s="2"/>
      <c r="AH323" s="2"/>
      <c r="AI323" s="2"/>
      <c r="AK323" s="2"/>
      <c r="AL323" s="2"/>
      <c r="AM323" s="2"/>
      <c r="AN323" s="2"/>
    </row>
    <row r="324" spans="1:40" x14ac:dyDescent="0.25">
      <c r="A324" s="2"/>
      <c r="B324" s="2"/>
      <c r="C324" s="2"/>
      <c r="D324" s="2"/>
      <c r="E324" s="2"/>
      <c r="F324" s="2"/>
      <c r="G324" s="2"/>
      <c r="H324" s="8"/>
      <c r="I324" s="5"/>
      <c r="J324" s="8"/>
      <c r="K324" s="8">
        <f t="shared" si="0"/>
        <v>0</v>
      </c>
      <c r="L324" s="8"/>
      <c r="M324" s="8"/>
      <c r="N324" s="2"/>
      <c r="O324" s="2"/>
      <c r="P324" s="2"/>
      <c r="Q324" s="2"/>
      <c r="R324" s="2"/>
      <c r="S324" s="2"/>
      <c r="T324" s="2"/>
      <c r="U324" s="2"/>
      <c r="V324" s="2"/>
      <c r="W324" s="2"/>
      <c r="X324" s="2"/>
      <c r="Y324" s="2"/>
      <c r="Z324" s="2"/>
      <c r="AA324" s="2"/>
      <c r="AB324" s="2"/>
      <c r="AC324" s="2"/>
      <c r="AD324" s="2"/>
      <c r="AE324" s="2"/>
      <c r="AF324" s="2"/>
      <c r="AG324" s="2"/>
      <c r="AH324" s="2"/>
      <c r="AI324" s="2"/>
      <c r="AK324" s="2"/>
      <c r="AL324" s="2"/>
      <c r="AM324" s="2"/>
      <c r="AN324" s="2"/>
    </row>
    <row r="325" spans="1:40" x14ac:dyDescent="0.25">
      <c r="A325" s="2"/>
      <c r="B325" s="2"/>
      <c r="C325" s="2"/>
      <c r="D325" s="2"/>
      <c r="E325" s="2"/>
      <c r="F325" s="2"/>
      <c r="G325" s="2"/>
      <c r="H325" s="8"/>
      <c r="I325" s="5"/>
      <c r="J325" s="8"/>
      <c r="K325" s="8">
        <f t="shared" si="0"/>
        <v>0</v>
      </c>
      <c r="L325" s="8"/>
      <c r="M325" s="8"/>
      <c r="N325" s="2"/>
      <c r="O325" s="2"/>
      <c r="P325" s="2"/>
      <c r="Q325" s="2"/>
      <c r="R325" s="2"/>
      <c r="S325" s="2"/>
      <c r="T325" s="2"/>
      <c r="U325" s="2"/>
      <c r="V325" s="2"/>
      <c r="W325" s="2"/>
      <c r="X325" s="2"/>
      <c r="Y325" s="2"/>
      <c r="Z325" s="2"/>
      <c r="AA325" s="2"/>
      <c r="AB325" s="2"/>
      <c r="AC325" s="2"/>
      <c r="AD325" s="2"/>
      <c r="AE325" s="2"/>
      <c r="AF325" s="2"/>
      <c r="AG325" s="2"/>
      <c r="AH325" s="2"/>
      <c r="AI325" s="2"/>
      <c r="AK325" s="2"/>
      <c r="AL325" s="2"/>
      <c r="AM325" s="2"/>
      <c r="AN325" s="2"/>
    </row>
    <row r="326" spans="1:40" x14ac:dyDescent="0.25">
      <c r="A326" s="2"/>
      <c r="B326" s="2"/>
      <c r="C326" s="2"/>
      <c r="D326" s="2"/>
      <c r="E326" s="2"/>
      <c r="F326" s="2"/>
      <c r="G326" s="2"/>
      <c r="H326" s="8"/>
      <c r="I326" s="5"/>
      <c r="J326" s="8"/>
      <c r="K326" s="8">
        <f t="shared" si="0"/>
        <v>0</v>
      </c>
      <c r="L326" s="8"/>
      <c r="M326" s="8"/>
      <c r="N326" s="2"/>
      <c r="O326" s="2"/>
      <c r="P326" s="2"/>
      <c r="Q326" s="2"/>
      <c r="R326" s="2"/>
      <c r="S326" s="2"/>
      <c r="T326" s="2"/>
      <c r="U326" s="2"/>
      <c r="V326" s="2"/>
      <c r="W326" s="2"/>
      <c r="X326" s="2"/>
      <c r="Y326" s="2"/>
      <c r="Z326" s="2"/>
      <c r="AA326" s="2"/>
      <c r="AB326" s="2"/>
      <c r="AC326" s="2"/>
      <c r="AD326" s="2"/>
      <c r="AE326" s="2"/>
      <c r="AF326" s="2"/>
      <c r="AG326" s="2"/>
      <c r="AH326" s="2"/>
      <c r="AI326" s="2"/>
      <c r="AK326" s="2"/>
      <c r="AL326" s="2"/>
      <c r="AM326" s="2"/>
      <c r="AN326" s="2"/>
    </row>
    <row r="327" spans="1:40" x14ac:dyDescent="0.25">
      <c r="A327" s="2"/>
      <c r="B327" s="2"/>
      <c r="C327" s="2"/>
      <c r="D327" s="2"/>
      <c r="E327" s="2"/>
      <c r="F327" s="2"/>
      <c r="G327" s="2"/>
      <c r="H327" s="8"/>
      <c r="I327" s="5"/>
      <c r="J327" s="8"/>
      <c r="K327" s="8">
        <f t="shared" si="0"/>
        <v>0</v>
      </c>
      <c r="L327" s="8"/>
      <c r="M327" s="8"/>
      <c r="N327" s="2"/>
      <c r="O327" s="2"/>
      <c r="P327" s="2"/>
      <c r="Q327" s="2"/>
      <c r="R327" s="2"/>
      <c r="S327" s="2"/>
      <c r="T327" s="2"/>
      <c r="U327" s="2"/>
      <c r="V327" s="2"/>
      <c r="W327" s="2"/>
      <c r="X327" s="2"/>
      <c r="Y327" s="2"/>
      <c r="Z327" s="2"/>
      <c r="AA327" s="2"/>
      <c r="AB327" s="2"/>
      <c r="AC327" s="2"/>
      <c r="AD327" s="2"/>
      <c r="AE327" s="2"/>
      <c r="AF327" s="2"/>
      <c r="AG327" s="2"/>
      <c r="AH327" s="2"/>
      <c r="AI327" s="2"/>
      <c r="AK327" s="2"/>
      <c r="AL327" s="2"/>
      <c r="AM327" s="2"/>
      <c r="AN327" s="2"/>
    </row>
    <row r="328" spans="1:40" x14ac:dyDescent="0.25">
      <c r="A328" s="2"/>
      <c r="B328" s="2"/>
      <c r="C328" s="2"/>
      <c r="D328" s="2"/>
      <c r="E328" s="2"/>
      <c r="F328" s="2"/>
      <c r="G328" s="2"/>
      <c r="H328" s="8"/>
      <c r="I328" s="5"/>
      <c r="J328" s="8"/>
      <c r="K328" s="8">
        <f t="shared" si="0"/>
        <v>0</v>
      </c>
      <c r="L328" s="8"/>
      <c r="M328" s="8"/>
      <c r="N328" s="2"/>
      <c r="O328" s="2"/>
      <c r="P328" s="2"/>
      <c r="Q328" s="2"/>
      <c r="R328" s="2"/>
      <c r="S328" s="2"/>
      <c r="T328" s="2"/>
      <c r="U328" s="2"/>
      <c r="V328" s="2"/>
      <c r="W328" s="2"/>
      <c r="X328" s="2"/>
      <c r="Y328" s="2"/>
      <c r="Z328" s="2"/>
      <c r="AA328" s="2"/>
      <c r="AB328" s="2"/>
      <c r="AC328" s="2"/>
      <c r="AD328" s="2"/>
      <c r="AE328" s="2"/>
      <c r="AF328" s="2"/>
      <c r="AG328" s="2"/>
      <c r="AH328" s="2"/>
      <c r="AI328" s="2"/>
      <c r="AK328" s="2"/>
      <c r="AL328" s="2"/>
      <c r="AM328" s="2"/>
      <c r="AN328" s="2"/>
    </row>
    <row r="329" spans="1:40" x14ac:dyDescent="0.25">
      <c r="A329" s="2"/>
      <c r="B329" s="2"/>
      <c r="C329" s="2"/>
      <c r="D329" s="2"/>
      <c r="E329" s="2"/>
      <c r="F329" s="2"/>
      <c r="G329" s="2"/>
      <c r="H329" s="8"/>
      <c r="I329" s="5"/>
      <c r="J329" s="8"/>
      <c r="K329" s="8">
        <f t="shared" si="0"/>
        <v>0</v>
      </c>
      <c r="L329" s="8"/>
      <c r="M329" s="8"/>
      <c r="N329" s="2"/>
      <c r="O329" s="2"/>
      <c r="P329" s="2"/>
      <c r="Q329" s="2"/>
      <c r="R329" s="2"/>
      <c r="S329" s="2"/>
      <c r="T329" s="2"/>
      <c r="U329" s="2"/>
      <c r="V329" s="2"/>
      <c r="W329" s="2"/>
      <c r="X329" s="2"/>
      <c r="Y329" s="2"/>
      <c r="Z329" s="2"/>
      <c r="AA329" s="2"/>
      <c r="AB329" s="2"/>
      <c r="AC329" s="2"/>
      <c r="AD329" s="2"/>
      <c r="AE329" s="2"/>
      <c r="AF329" s="2"/>
      <c r="AG329" s="2"/>
      <c r="AH329" s="2"/>
      <c r="AI329" s="2"/>
      <c r="AK329" s="2"/>
      <c r="AL329" s="2"/>
      <c r="AM329" s="2"/>
      <c r="AN329" s="2"/>
    </row>
    <row r="330" spans="1:40" x14ac:dyDescent="0.25">
      <c r="A330" s="2"/>
      <c r="B330" s="2"/>
      <c r="C330" s="2"/>
      <c r="D330" s="2"/>
      <c r="E330" s="2"/>
      <c r="F330" s="2"/>
      <c r="G330" s="2"/>
      <c r="H330" s="8"/>
      <c r="I330" s="5"/>
      <c r="J330" s="8"/>
      <c r="K330" s="8">
        <f t="shared" si="0"/>
        <v>0</v>
      </c>
      <c r="L330" s="8"/>
      <c r="M330" s="8"/>
      <c r="N330" s="2"/>
      <c r="O330" s="2"/>
      <c r="P330" s="2"/>
      <c r="Q330" s="2"/>
      <c r="R330" s="2"/>
      <c r="S330" s="2"/>
      <c r="T330" s="2"/>
      <c r="U330" s="2"/>
      <c r="V330" s="2"/>
      <c r="W330" s="2"/>
      <c r="X330" s="2"/>
      <c r="Y330" s="2"/>
      <c r="Z330" s="2"/>
      <c r="AA330" s="2"/>
      <c r="AB330" s="2"/>
      <c r="AC330" s="2"/>
      <c r="AD330" s="2"/>
      <c r="AE330" s="2"/>
      <c r="AF330" s="2"/>
      <c r="AG330" s="2"/>
      <c r="AH330" s="2"/>
      <c r="AI330" s="2"/>
      <c r="AK330" s="2"/>
      <c r="AL330" s="2"/>
      <c r="AM330" s="2"/>
      <c r="AN330" s="2"/>
    </row>
    <row r="331" spans="1:40" x14ac:dyDescent="0.25">
      <c r="A331" s="2"/>
      <c r="B331" s="2"/>
      <c r="C331" s="2"/>
      <c r="D331" s="2"/>
      <c r="E331" s="2"/>
      <c r="F331" s="2"/>
      <c r="G331" s="2"/>
      <c r="H331" s="8"/>
      <c r="I331" s="5"/>
      <c r="J331" s="8"/>
      <c r="K331" s="8"/>
      <c r="L331" s="8"/>
      <c r="M331" s="8"/>
      <c r="N331" s="2"/>
      <c r="O331" s="2"/>
      <c r="P331" s="2"/>
      <c r="Q331" s="2"/>
      <c r="R331" s="2"/>
      <c r="S331" s="2"/>
      <c r="T331" s="2"/>
      <c r="U331" s="2"/>
      <c r="V331" s="2"/>
      <c r="W331" s="2"/>
      <c r="X331" s="2"/>
      <c r="Y331" s="2"/>
      <c r="Z331" s="2"/>
      <c r="AA331" s="2"/>
      <c r="AB331" s="2"/>
      <c r="AC331" s="2"/>
      <c r="AD331" s="2"/>
      <c r="AE331" s="2"/>
      <c r="AF331" s="2"/>
      <c r="AG331" s="2"/>
      <c r="AH331" s="2"/>
      <c r="AI331" s="2"/>
      <c r="AK331" s="2"/>
      <c r="AL331" s="2"/>
      <c r="AM331" s="2"/>
      <c r="AN331" s="2"/>
    </row>
    <row r="332" spans="1:40" x14ac:dyDescent="0.25">
      <c r="A332" s="2"/>
      <c r="B332" s="2"/>
      <c r="C332" s="2"/>
      <c r="D332" s="2"/>
      <c r="E332" s="2"/>
      <c r="F332" s="2"/>
      <c r="G332" s="2"/>
      <c r="H332" s="8"/>
      <c r="I332" s="5"/>
      <c r="J332" s="8"/>
      <c r="K332" s="8"/>
      <c r="L332" s="8"/>
      <c r="M332" s="8"/>
      <c r="N332" s="2"/>
      <c r="O332" s="2"/>
      <c r="P332" s="2"/>
      <c r="Q332" s="2"/>
      <c r="R332" s="2"/>
      <c r="S332" s="2"/>
      <c r="T332" s="2"/>
      <c r="U332" s="2"/>
      <c r="V332" s="2"/>
      <c r="W332" s="2"/>
      <c r="X332" s="2"/>
      <c r="Y332" s="2"/>
      <c r="Z332" s="2"/>
      <c r="AA332" s="2"/>
      <c r="AB332" s="2"/>
      <c r="AC332" s="2"/>
      <c r="AD332" s="2"/>
      <c r="AE332" s="2"/>
      <c r="AF332" s="2"/>
      <c r="AG332" s="2"/>
      <c r="AH332" s="2"/>
      <c r="AI332" s="2"/>
      <c r="AK332" s="2"/>
      <c r="AL332" s="2"/>
      <c r="AM332" s="2"/>
      <c r="AN332" s="2"/>
    </row>
  </sheetData>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DA70-58D7-4D59-96B8-E267E1762565}">
  <dimension ref="A2:AB50"/>
  <sheetViews>
    <sheetView topLeftCell="A16" workbookViewId="0">
      <selection activeCell="K30" sqref="K30"/>
    </sheetView>
  </sheetViews>
  <sheetFormatPr defaultRowHeight="15" x14ac:dyDescent="0.25"/>
  <cols>
    <col min="7" max="7" width="10.7109375" bestFit="1" customWidth="1"/>
  </cols>
  <sheetData>
    <row r="2" spans="1:27" x14ac:dyDescent="0.25">
      <c r="A2" t="s">
        <v>456</v>
      </c>
    </row>
    <row r="3" spans="1:27" x14ac:dyDescent="0.25">
      <c r="A3" t="s">
        <v>17</v>
      </c>
      <c r="C3" t="s">
        <v>457</v>
      </c>
      <c r="E3" t="s">
        <v>458</v>
      </c>
      <c r="G3" t="s">
        <v>459</v>
      </c>
      <c r="I3" t="s">
        <v>460</v>
      </c>
      <c r="M3" t="s">
        <v>461</v>
      </c>
    </row>
    <row r="4" spans="1:27" ht="15" customHeight="1" x14ac:dyDescent="0.25">
      <c r="C4" s="87"/>
      <c r="G4" s="63"/>
      <c r="M4" s="98"/>
      <c r="N4" s="98"/>
      <c r="O4" s="98"/>
      <c r="P4" s="98"/>
      <c r="Q4" s="98"/>
      <c r="R4" s="98"/>
      <c r="S4" s="98"/>
      <c r="T4" s="98"/>
      <c r="U4" s="98"/>
      <c r="V4" s="98"/>
      <c r="W4" s="98"/>
      <c r="X4" s="98"/>
      <c r="Y4" s="98"/>
      <c r="Z4" s="98"/>
      <c r="AA4" s="98"/>
    </row>
    <row r="5" spans="1:27" x14ac:dyDescent="0.25">
      <c r="M5" s="98"/>
      <c r="N5" s="98"/>
      <c r="O5" s="98"/>
      <c r="P5" s="98"/>
      <c r="Q5" s="98"/>
      <c r="R5" s="98"/>
      <c r="S5" s="98"/>
      <c r="T5" s="98"/>
      <c r="U5" s="98"/>
      <c r="V5" s="98"/>
      <c r="W5" s="98"/>
      <c r="X5" s="98"/>
      <c r="Y5" s="98"/>
      <c r="Z5" s="98"/>
      <c r="AA5" s="98"/>
    </row>
    <row r="6" spans="1:27" x14ac:dyDescent="0.25">
      <c r="G6" s="63"/>
      <c r="M6" s="98"/>
      <c r="N6" s="98"/>
      <c r="O6" s="98"/>
      <c r="P6" s="98"/>
      <c r="Q6" s="98"/>
      <c r="R6" s="98"/>
      <c r="S6" s="98"/>
      <c r="T6" s="98"/>
      <c r="U6" s="98"/>
      <c r="V6" s="98"/>
      <c r="W6" s="98"/>
      <c r="X6" s="98"/>
      <c r="Y6" s="98"/>
      <c r="Z6" s="98"/>
      <c r="AA6" s="98"/>
    </row>
    <row r="7" spans="1:27" x14ac:dyDescent="0.25">
      <c r="M7" s="98"/>
      <c r="N7" s="98"/>
      <c r="O7" s="98"/>
      <c r="P7" s="98"/>
      <c r="Q7" s="98"/>
      <c r="R7" s="98"/>
      <c r="S7" s="98"/>
      <c r="T7" s="98"/>
      <c r="U7" s="98"/>
      <c r="V7" s="98"/>
      <c r="W7" s="98"/>
      <c r="X7" s="98"/>
      <c r="Y7" s="98"/>
      <c r="Z7" s="98"/>
      <c r="AA7" s="98"/>
    </row>
    <row r="8" spans="1:27" x14ac:dyDescent="0.25">
      <c r="M8" s="86"/>
      <c r="N8" s="86"/>
      <c r="O8" s="86"/>
      <c r="P8" s="86"/>
      <c r="Q8" s="86"/>
      <c r="R8" s="86"/>
      <c r="S8" s="86"/>
      <c r="T8" s="86"/>
      <c r="U8" s="86"/>
      <c r="V8" s="86"/>
      <c r="W8" s="86"/>
      <c r="X8" s="86"/>
      <c r="Y8" s="86"/>
      <c r="Z8" s="86"/>
      <c r="AA8" s="86"/>
    </row>
    <row r="9" spans="1:27" x14ac:dyDescent="0.25">
      <c r="M9" s="99"/>
      <c r="N9" s="99"/>
      <c r="O9" s="99"/>
      <c r="P9" s="99"/>
      <c r="Q9" s="99"/>
      <c r="R9" s="99"/>
      <c r="S9" s="99"/>
      <c r="T9" s="99"/>
      <c r="U9" s="99"/>
      <c r="V9" s="99"/>
      <c r="W9" s="99"/>
      <c r="X9" s="99"/>
      <c r="Y9" s="99"/>
      <c r="Z9" s="99"/>
      <c r="AA9" s="99"/>
    </row>
    <row r="10" spans="1:27" x14ac:dyDescent="0.25">
      <c r="M10" s="99"/>
      <c r="N10" s="99"/>
      <c r="O10" s="99"/>
      <c r="P10" s="99"/>
      <c r="Q10" s="99"/>
      <c r="R10" s="99"/>
      <c r="S10" s="99"/>
      <c r="T10" s="99"/>
      <c r="U10" s="99"/>
      <c r="V10" s="99"/>
      <c r="W10" s="99"/>
      <c r="X10" s="99"/>
      <c r="Y10" s="99"/>
      <c r="Z10" s="99"/>
      <c r="AA10" s="99"/>
    </row>
    <row r="11" spans="1:27" x14ac:dyDescent="0.25">
      <c r="M11" s="99"/>
      <c r="N11" s="99"/>
      <c r="O11" s="99"/>
      <c r="P11" s="99"/>
      <c r="Q11" s="99"/>
      <c r="R11" s="99"/>
      <c r="S11" s="99"/>
      <c r="T11" s="99"/>
      <c r="U11" s="99"/>
      <c r="V11" s="99"/>
      <c r="W11" s="99"/>
      <c r="X11" s="99"/>
      <c r="Y11" s="99"/>
      <c r="Z11" s="99"/>
      <c r="AA11" s="99"/>
    </row>
    <row r="12" spans="1:27" x14ac:dyDescent="0.25">
      <c r="A12" t="s">
        <v>462</v>
      </c>
    </row>
    <row r="13" spans="1:27" x14ac:dyDescent="0.25">
      <c r="A13">
        <v>710081</v>
      </c>
      <c r="C13">
        <v>667</v>
      </c>
      <c r="G13" s="63">
        <v>44665</v>
      </c>
      <c r="I13" t="s">
        <v>522</v>
      </c>
      <c r="M13" s="98" t="s">
        <v>523</v>
      </c>
      <c r="N13" s="98"/>
      <c r="O13" s="98"/>
      <c r="P13" s="98"/>
      <c r="Q13" s="98"/>
      <c r="R13" s="98"/>
      <c r="S13" s="98"/>
      <c r="T13" s="98"/>
      <c r="U13" s="98"/>
      <c r="V13" s="98"/>
      <c r="W13" s="98"/>
      <c r="X13" s="98"/>
      <c r="Y13" s="98"/>
      <c r="Z13" s="98"/>
      <c r="AA13" s="98"/>
    </row>
    <row r="14" spans="1:27" x14ac:dyDescent="0.25">
      <c r="M14" s="98"/>
      <c r="N14" s="98"/>
      <c r="O14" s="98"/>
      <c r="P14" s="98"/>
      <c r="Q14" s="98"/>
      <c r="R14" s="98"/>
      <c r="S14" s="98"/>
      <c r="T14" s="98"/>
      <c r="U14" s="98"/>
      <c r="V14" s="98"/>
      <c r="W14" s="98"/>
      <c r="X14" s="98"/>
      <c r="Y14" s="98"/>
      <c r="Z14" s="98"/>
      <c r="AA14" s="98"/>
    </row>
    <row r="17" spans="1:28" x14ac:dyDescent="0.25">
      <c r="A17">
        <v>710124</v>
      </c>
      <c r="C17">
        <v>3059</v>
      </c>
      <c r="E17">
        <v>106</v>
      </c>
      <c r="G17" s="63">
        <v>44628</v>
      </c>
      <c r="I17" t="s">
        <v>53</v>
      </c>
      <c r="M17" s="98" t="s">
        <v>465</v>
      </c>
      <c r="N17" s="98"/>
      <c r="O17" s="98"/>
      <c r="P17" s="98"/>
      <c r="Q17" s="98"/>
      <c r="R17" s="98"/>
      <c r="S17" s="98"/>
      <c r="T17" s="98"/>
      <c r="U17" s="98"/>
      <c r="V17" s="98"/>
      <c r="W17" s="98"/>
      <c r="X17" s="98"/>
      <c r="Y17" s="98"/>
      <c r="Z17" s="98"/>
      <c r="AA17" s="98"/>
    </row>
    <row r="18" spans="1:28" x14ac:dyDescent="0.25">
      <c r="M18" s="98"/>
      <c r="N18" s="98"/>
      <c r="O18" s="98"/>
      <c r="P18" s="98"/>
      <c r="Q18" s="98"/>
      <c r="R18" s="98"/>
      <c r="S18" s="98"/>
      <c r="T18" s="98"/>
      <c r="U18" s="98"/>
      <c r="V18" s="98"/>
      <c r="W18" s="98"/>
      <c r="X18" s="98"/>
      <c r="Y18" s="98"/>
      <c r="Z18" s="98"/>
      <c r="AA18" s="98"/>
    </row>
    <row r="19" spans="1:28" x14ac:dyDescent="0.25">
      <c r="M19" s="97" t="s">
        <v>520</v>
      </c>
      <c r="N19" s="97"/>
      <c r="O19" s="97"/>
      <c r="P19" s="97"/>
      <c r="Q19" s="97"/>
      <c r="R19" s="97"/>
      <c r="S19" s="97"/>
      <c r="T19" s="97"/>
      <c r="U19" s="97"/>
      <c r="V19" s="97"/>
      <c r="W19" s="97"/>
      <c r="X19" s="97"/>
      <c r="Y19" s="97"/>
      <c r="Z19" s="97"/>
      <c r="AA19" s="97"/>
    </row>
    <row r="20" spans="1:28" x14ac:dyDescent="0.25">
      <c r="M20" s="94"/>
      <c r="N20" s="94"/>
      <c r="O20" s="94"/>
      <c r="P20" s="94"/>
      <c r="Q20" s="94"/>
      <c r="R20" s="94"/>
      <c r="S20" s="94"/>
      <c r="T20" s="94"/>
      <c r="U20" s="94"/>
      <c r="V20" s="94"/>
      <c r="W20" s="94"/>
      <c r="X20" s="94"/>
      <c r="Y20" s="94"/>
      <c r="Z20" s="94"/>
      <c r="AA20" s="94"/>
    </row>
    <row r="21" spans="1:28" x14ac:dyDescent="0.25">
      <c r="A21">
        <v>710151</v>
      </c>
      <c r="C21">
        <v>5744</v>
      </c>
      <c r="E21">
        <v>160</v>
      </c>
      <c r="G21" s="63">
        <v>44593</v>
      </c>
      <c r="I21" t="s">
        <v>53</v>
      </c>
      <c r="M21" s="98" t="s">
        <v>466</v>
      </c>
      <c r="N21" s="98"/>
      <c r="O21" s="98"/>
      <c r="P21" s="98"/>
      <c r="Q21" s="98"/>
      <c r="R21" s="98"/>
      <c r="S21" s="98"/>
      <c r="T21" s="98"/>
      <c r="U21" s="98"/>
      <c r="V21" s="98"/>
      <c r="W21" s="98"/>
      <c r="X21" s="98"/>
      <c r="Y21" s="98"/>
      <c r="Z21" s="98"/>
      <c r="AA21" s="98"/>
      <c r="AB21" s="98"/>
    </row>
    <row r="22" spans="1:28" x14ac:dyDescent="0.25">
      <c r="M22" s="98"/>
      <c r="N22" s="98"/>
      <c r="O22" s="98"/>
      <c r="P22" s="98"/>
      <c r="Q22" s="98"/>
      <c r="R22" s="98"/>
      <c r="S22" s="98"/>
      <c r="T22" s="98"/>
      <c r="U22" s="98"/>
      <c r="V22" s="98"/>
      <c r="W22" s="98"/>
      <c r="X22" s="98"/>
      <c r="Y22" s="98"/>
      <c r="Z22" s="98"/>
      <c r="AA22" s="98"/>
      <c r="AB22" s="98"/>
    </row>
    <row r="23" spans="1:28" x14ac:dyDescent="0.25">
      <c r="M23" s="98"/>
      <c r="N23" s="98"/>
      <c r="O23" s="98"/>
      <c r="P23" s="98"/>
      <c r="Q23" s="98"/>
      <c r="R23" s="98"/>
      <c r="S23" s="98"/>
      <c r="T23" s="98"/>
      <c r="U23" s="98"/>
      <c r="V23" s="98"/>
      <c r="W23" s="98"/>
      <c r="X23" s="98"/>
      <c r="Y23" s="98"/>
      <c r="Z23" s="98"/>
      <c r="AA23" s="98"/>
      <c r="AB23" s="98"/>
    </row>
    <row r="24" spans="1:28" x14ac:dyDescent="0.25">
      <c r="M24" s="93"/>
      <c r="N24" s="93"/>
      <c r="O24" s="93"/>
      <c r="P24" s="93"/>
      <c r="Q24" s="93"/>
      <c r="R24" s="93"/>
      <c r="S24" s="93"/>
      <c r="T24" s="93"/>
      <c r="U24" s="93"/>
      <c r="V24" s="93"/>
      <c r="W24" s="93"/>
      <c r="X24" s="93"/>
      <c r="Y24" s="93"/>
      <c r="Z24" s="93"/>
      <c r="AA24" s="93"/>
      <c r="AB24" s="93"/>
    </row>
    <row r="25" spans="1:28" x14ac:dyDescent="0.25">
      <c r="A25" t="s">
        <v>467</v>
      </c>
      <c r="M25" s="97" t="s">
        <v>521</v>
      </c>
      <c r="N25" s="97"/>
      <c r="O25" s="97"/>
      <c r="P25" s="97"/>
      <c r="Q25" s="97"/>
      <c r="R25" s="97"/>
      <c r="S25" s="97"/>
      <c r="T25" s="97"/>
      <c r="U25" s="97"/>
      <c r="V25" s="97"/>
      <c r="W25" s="97"/>
      <c r="X25" s="97"/>
      <c r="Y25" s="97"/>
      <c r="Z25" s="97"/>
      <c r="AA25" s="97"/>
      <c r="AB25" s="97"/>
    </row>
    <row r="26" spans="1:28" x14ac:dyDescent="0.25">
      <c r="A26">
        <v>710164</v>
      </c>
      <c r="C26">
        <v>1636</v>
      </c>
      <c r="I26" t="s">
        <v>468</v>
      </c>
      <c r="M26" s="98" t="s">
        <v>469</v>
      </c>
      <c r="N26" s="98"/>
      <c r="O26" s="98"/>
      <c r="P26" s="98"/>
      <c r="Q26" s="98"/>
      <c r="R26" s="98"/>
      <c r="S26" s="98"/>
      <c r="T26" s="98"/>
      <c r="U26" s="98"/>
      <c r="V26" s="98"/>
      <c r="W26" s="98"/>
      <c r="X26" s="98"/>
      <c r="Y26" s="98"/>
      <c r="Z26" s="98"/>
      <c r="AA26" s="98"/>
    </row>
    <row r="27" spans="1:28" x14ac:dyDescent="0.25">
      <c r="M27" s="98"/>
      <c r="N27" s="98"/>
      <c r="O27" s="98"/>
      <c r="P27" s="98"/>
      <c r="Q27" s="98"/>
      <c r="R27" s="98"/>
      <c r="S27" s="98"/>
      <c r="T27" s="98"/>
      <c r="U27" s="98"/>
      <c r="V27" s="98"/>
      <c r="W27" s="98"/>
      <c r="X27" s="98"/>
      <c r="Y27" s="98"/>
      <c r="Z27" s="98"/>
      <c r="AA27" s="98"/>
    </row>
    <row r="28" spans="1:28" x14ac:dyDescent="0.25">
      <c r="M28" s="98"/>
      <c r="N28" s="98"/>
      <c r="O28" s="98"/>
      <c r="P28" s="98"/>
      <c r="Q28" s="98"/>
      <c r="R28" s="98"/>
      <c r="S28" s="98"/>
      <c r="T28" s="98"/>
      <c r="U28" s="98"/>
      <c r="V28" s="98"/>
      <c r="W28" s="98"/>
      <c r="X28" s="98"/>
      <c r="Y28" s="98"/>
      <c r="Z28" s="98"/>
      <c r="AA28" s="98"/>
    </row>
    <row r="29" spans="1:28" x14ac:dyDescent="0.25">
      <c r="M29" s="98" t="s">
        <v>470</v>
      </c>
      <c r="N29" s="98"/>
      <c r="O29" s="98"/>
      <c r="P29" s="98"/>
      <c r="Q29" s="98"/>
      <c r="R29" s="98"/>
      <c r="S29" s="98"/>
      <c r="T29" s="98"/>
      <c r="U29" s="98"/>
      <c r="V29" s="98"/>
      <c r="W29" s="98"/>
      <c r="X29" s="98"/>
      <c r="Y29" s="98"/>
      <c r="Z29" s="98"/>
      <c r="AA29" s="98"/>
    </row>
    <row r="30" spans="1:28" x14ac:dyDescent="0.25">
      <c r="M30" s="98"/>
      <c r="N30" s="98"/>
      <c r="O30" s="98"/>
      <c r="P30" s="98"/>
      <c r="Q30" s="98"/>
      <c r="R30" s="98"/>
      <c r="S30" s="98"/>
      <c r="T30" s="98"/>
      <c r="U30" s="98"/>
      <c r="V30" s="98"/>
      <c r="W30" s="98"/>
      <c r="X30" s="98"/>
      <c r="Y30" s="98"/>
      <c r="Z30" s="98"/>
      <c r="AA30" s="98"/>
    </row>
    <row r="31" spans="1:28" x14ac:dyDescent="0.25">
      <c r="M31" s="98" t="s">
        <v>471</v>
      </c>
      <c r="N31" s="98"/>
      <c r="O31" s="98"/>
      <c r="P31" s="98"/>
      <c r="Q31" s="98"/>
      <c r="R31" s="98"/>
      <c r="S31" s="98"/>
      <c r="T31" s="98"/>
      <c r="U31" s="98"/>
      <c r="V31" s="98"/>
      <c r="W31" s="98"/>
      <c r="X31" s="98"/>
      <c r="Y31" s="98"/>
      <c r="Z31" s="98"/>
      <c r="AA31" s="98"/>
    </row>
    <row r="32" spans="1:28" x14ac:dyDescent="0.25">
      <c r="G32" s="63"/>
      <c r="M32" s="100" t="s">
        <v>472</v>
      </c>
      <c r="N32" s="100"/>
      <c r="O32" s="100"/>
      <c r="P32" s="100"/>
      <c r="Q32" s="100"/>
      <c r="R32" s="100"/>
      <c r="S32" s="100"/>
      <c r="T32" s="100"/>
    </row>
    <row r="33" spans="1:28" x14ac:dyDescent="0.25">
      <c r="G33" s="63"/>
      <c r="M33" s="86"/>
      <c r="N33" s="86"/>
      <c r="O33" s="86"/>
      <c r="P33" s="86"/>
      <c r="Q33" s="86"/>
      <c r="R33" s="86"/>
      <c r="S33" s="86"/>
      <c r="T33" s="86"/>
    </row>
    <row r="34" spans="1:28" x14ac:dyDescent="0.25">
      <c r="A34">
        <v>910003</v>
      </c>
      <c r="C34">
        <v>16287</v>
      </c>
      <c r="E34">
        <v>200</v>
      </c>
      <c r="G34" s="63">
        <v>44232</v>
      </c>
      <c r="I34" t="s">
        <v>248</v>
      </c>
      <c r="M34" t="s">
        <v>473</v>
      </c>
    </row>
    <row r="35" spans="1:28" ht="15" customHeight="1" x14ac:dyDescent="0.25">
      <c r="M35" t="s">
        <v>474</v>
      </c>
    </row>
    <row r="36" spans="1:28" x14ac:dyDescent="0.25">
      <c r="G36" s="63"/>
      <c r="M36" s="102" t="s">
        <v>475</v>
      </c>
      <c r="N36" s="102"/>
      <c r="O36" s="102"/>
      <c r="P36" s="102"/>
      <c r="Q36" s="102"/>
      <c r="R36" s="102"/>
    </row>
    <row r="37" spans="1:28" ht="15" customHeight="1" x14ac:dyDescent="0.25">
      <c r="A37">
        <v>710176</v>
      </c>
      <c r="C37">
        <v>3323</v>
      </c>
      <c r="E37">
        <v>146</v>
      </c>
      <c r="G37" t="s">
        <v>122</v>
      </c>
      <c r="I37" t="s">
        <v>476</v>
      </c>
      <c r="M37" s="98" t="s">
        <v>477</v>
      </c>
      <c r="N37" s="98"/>
      <c r="O37" s="98"/>
      <c r="P37" s="98"/>
      <c r="Q37" s="98"/>
      <c r="R37" s="98"/>
      <c r="S37" s="98"/>
      <c r="T37" s="98"/>
      <c r="U37" s="98"/>
      <c r="V37" s="98"/>
      <c r="W37" s="98"/>
      <c r="X37" s="98"/>
      <c r="Y37" s="98"/>
      <c r="Z37" s="98"/>
      <c r="AA37" s="98"/>
      <c r="AB37" s="98"/>
    </row>
    <row r="38" spans="1:28" x14ac:dyDescent="0.25">
      <c r="M38" s="98"/>
      <c r="N38" s="98"/>
      <c r="O38" s="98"/>
      <c r="P38" s="98"/>
      <c r="Q38" s="98"/>
      <c r="R38" s="98"/>
      <c r="S38" s="98"/>
      <c r="T38" s="98"/>
      <c r="U38" s="98"/>
      <c r="V38" s="98"/>
      <c r="W38" s="98"/>
      <c r="X38" s="98"/>
      <c r="Y38" s="98"/>
      <c r="Z38" s="98"/>
      <c r="AA38" s="98"/>
      <c r="AB38" s="98"/>
    </row>
    <row r="39" spans="1:28" ht="15" customHeight="1" x14ac:dyDescent="0.25">
      <c r="M39" s="98"/>
      <c r="N39" s="98"/>
      <c r="O39" s="98"/>
      <c r="P39" s="98"/>
      <c r="Q39" s="98"/>
      <c r="R39" s="98"/>
      <c r="S39" s="98"/>
      <c r="T39" s="98"/>
      <c r="U39" s="98"/>
      <c r="V39" s="98"/>
      <c r="W39" s="98"/>
      <c r="X39" s="98"/>
      <c r="Y39" s="98"/>
      <c r="Z39" s="98"/>
      <c r="AA39" s="98"/>
      <c r="AB39" s="98"/>
    </row>
    <row r="40" spans="1:28" x14ac:dyDescent="0.25">
      <c r="M40" s="100" t="s">
        <v>524</v>
      </c>
      <c r="N40" s="101"/>
      <c r="O40" s="101"/>
      <c r="P40" s="101"/>
      <c r="Q40" s="101"/>
      <c r="R40" s="101"/>
      <c r="S40" s="101"/>
      <c r="T40" s="101"/>
      <c r="U40" s="101"/>
      <c r="V40" s="101"/>
      <c r="W40" s="101"/>
      <c r="X40" s="101"/>
      <c r="Y40" s="101"/>
      <c r="Z40" s="101"/>
      <c r="AA40" s="101"/>
      <c r="AB40" s="101"/>
    </row>
    <row r="41" spans="1:28" x14ac:dyDescent="0.25">
      <c r="M41" s="101"/>
      <c r="N41" s="101"/>
      <c r="O41" s="101"/>
      <c r="P41" s="101"/>
      <c r="Q41" s="101"/>
      <c r="R41" s="101"/>
      <c r="S41" s="101"/>
      <c r="T41" s="101"/>
      <c r="U41" s="101"/>
      <c r="V41" s="101"/>
      <c r="W41" s="101"/>
      <c r="X41" s="101"/>
      <c r="Y41" s="101"/>
      <c r="Z41" s="101"/>
      <c r="AA41" s="101"/>
      <c r="AB41" s="101"/>
    </row>
    <row r="42" spans="1:28" x14ac:dyDescent="0.25">
      <c r="M42" s="86"/>
      <c r="N42" s="86"/>
      <c r="O42" s="86"/>
      <c r="P42" s="86"/>
      <c r="Q42" s="86"/>
      <c r="R42" s="86"/>
      <c r="S42" s="86"/>
      <c r="T42" s="86"/>
      <c r="U42" s="86"/>
      <c r="V42" s="86"/>
      <c r="W42" s="86"/>
      <c r="X42" s="86"/>
      <c r="Y42" s="86"/>
      <c r="Z42" s="86"/>
      <c r="AA42" s="86"/>
    </row>
    <row r="43" spans="1:28" ht="15" customHeight="1" x14ac:dyDescent="0.25">
      <c r="A43">
        <v>610003</v>
      </c>
      <c r="C43">
        <v>325</v>
      </c>
      <c r="E43">
        <v>70</v>
      </c>
      <c r="G43" s="63">
        <v>44348</v>
      </c>
      <c r="I43" t="s">
        <v>53</v>
      </c>
      <c r="M43" s="98" t="s">
        <v>463</v>
      </c>
      <c r="N43" s="98"/>
      <c r="O43" s="98"/>
      <c r="P43" s="98"/>
      <c r="Q43" s="98"/>
      <c r="R43" s="98"/>
      <c r="S43" s="98"/>
      <c r="T43" s="98"/>
      <c r="U43" s="98"/>
      <c r="V43" s="98"/>
      <c r="W43" s="98"/>
      <c r="X43" s="98"/>
      <c r="Y43" s="98"/>
      <c r="Z43" s="98"/>
      <c r="AA43" s="98"/>
      <c r="AB43" s="98"/>
    </row>
    <row r="44" spans="1:28" x14ac:dyDescent="0.25">
      <c r="M44" s="98"/>
      <c r="N44" s="98"/>
      <c r="O44" s="98"/>
      <c r="P44" s="98"/>
      <c r="Q44" s="98"/>
      <c r="R44" s="98"/>
      <c r="S44" s="98"/>
      <c r="T44" s="98"/>
      <c r="U44" s="98"/>
      <c r="V44" s="98"/>
      <c r="W44" s="98"/>
      <c r="X44" s="98"/>
      <c r="Y44" s="98"/>
      <c r="Z44" s="98"/>
      <c r="AA44" s="98"/>
      <c r="AB44" s="98"/>
    </row>
    <row r="45" spans="1:28" x14ac:dyDescent="0.25">
      <c r="M45" s="97" t="s">
        <v>464</v>
      </c>
      <c r="N45" s="97"/>
      <c r="O45" s="97"/>
      <c r="P45" s="97"/>
      <c r="Q45" s="97"/>
      <c r="R45" s="97"/>
      <c r="S45" s="97"/>
      <c r="T45" s="97"/>
      <c r="U45" s="97"/>
      <c r="V45" s="97"/>
      <c r="W45" s="97"/>
      <c r="X45" s="97"/>
      <c r="Y45" s="97"/>
      <c r="Z45" s="97"/>
      <c r="AA45" s="97"/>
      <c r="AB45" s="97"/>
    </row>
    <row r="46" spans="1:28" x14ac:dyDescent="0.25">
      <c r="M46" s="97" t="s">
        <v>519</v>
      </c>
      <c r="N46" s="97"/>
      <c r="O46" s="97"/>
      <c r="P46" s="97"/>
      <c r="Q46" s="97"/>
      <c r="R46" s="97"/>
      <c r="S46" s="97"/>
      <c r="T46" s="97"/>
      <c r="U46" s="97"/>
      <c r="V46" s="97"/>
      <c r="W46" s="97"/>
      <c r="X46" s="97"/>
      <c r="Y46" s="97"/>
      <c r="Z46" s="97"/>
      <c r="AA46" s="97"/>
      <c r="AB46" s="97"/>
    </row>
    <row r="50" ht="15" customHeight="1" x14ac:dyDescent="0.25"/>
  </sheetData>
  <mergeCells count="16">
    <mergeCell ref="M4:AA7"/>
    <mergeCell ref="M31:AA31"/>
    <mergeCell ref="M37:AB39"/>
    <mergeCell ref="M40:AB41"/>
    <mergeCell ref="M43:AB44"/>
    <mergeCell ref="M29:AA30"/>
    <mergeCell ref="M26:AA28"/>
    <mergeCell ref="M21:AB23"/>
    <mergeCell ref="M32:T32"/>
    <mergeCell ref="M46:AB46"/>
    <mergeCell ref="M19:AA19"/>
    <mergeCell ref="M25:AB25"/>
    <mergeCell ref="M13:AA14"/>
    <mergeCell ref="M9:AA11"/>
    <mergeCell ref="M17:AA18"/>
    <mergeCell ref="M45:AB4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7846-F9DD-4D95-891E-C1DCB199AA72}">
  <dimension ref="A1:A215"/>
  <sheetViews>
    <sheetView topLeftCell="A58" workbookViewId="0">
      <selection activeCell="D199" sqref="D199"/>
    </sheetView>
  </sheetViews>
  <sheetFormatPr defaultRowHeight="15" x14ac:dyDescent="0.25"/>
  <sheetData>
    <row r="1" spans="1:1" x14ac:dyDescent="0.25">
      <c r="A1" s="2" t="s">
        <v>74</v>
      </c>
    </row>
    <row r="2" spans="1:1" x14ac:dyDescent="0.25">
      <c r="A2" s="2" t="s">
        <v>74</v>
      </c>
    </row>
    <row r="3" spans="1:1" ht="18.75" x14ac:dyDescent="0.3">
      <c r="A3" s="33" t="s">
        <v>74</v>
      </c>
    </row>
    <row r="4" spans="1:1" x14ac:dyDescent="0.25">
      <c r="A4" s="2" t="s">
        <v>242</v>
      </c>
    </row>
    <row r="5" spans="1:1" ht="18.75" x14ac:dyDescent="0.3">
      <c r="A5" s="33" t="s">
        <v>242</v>
      </c>
    </row>
    <row r="6" spans="1:1" ht="18.75" x14ac:dyDescent="0.3">
      <c r="A6" s="33" t="s">
        <v>242</v>
      </c>
    </row>
    <row r="7" spans="1:1" ht="18.75" x14ac:dyDescent="0.3">
      <c r="A7" s="33" t="s">
        <v>242</v>
      </c>
    </row>
    <row r="8" spans="1:1" x14ac:dyDescent="0.25">
      <c r="A8" s="2" t="s">
        <v>303</v>
      </c>
    </row>
    <row r="9" spans="1:1" ht="18.75" x14ac:dyDescent="0.3">
      <c r="A9" s="33" t="s">
        <v>303</v>
      </c>
    </row>
    <row r="10" spans="1:1" x14ac:dyDescent="0.25">
      <c r="A10" s="2" t="s">
        <v>85</v>
      </c>
    </row>
    <row r="11" spans="1:1" x14ac:dyDescent="0.25">
      <c r="A11" s="2" t="s">
        <v>85</v>
      </c>
    </row>
    <row r="12" spans="1:1" x14ac:dyDescent="0.25">
      <c r="A12" s="2" t="s">
        <v>85</v>
      </c>
    </row>
    <row r="13" spans="1:1" x14ac:dyDescent="0.25">
      <c r="A13" s="2" t="s">
        <v>85</v>
      </c>
    </row>
    <row r="14" spans="1:1" x14ac:dyDescent="0.25">
      <c r="A14" s="2" t="s">
        <v>85</v>
      </c>
    </row>
    <row r="15" spans="1:1" x14ac:dyDescent="0.25">
      <c r="A15" s="2" t="s">
        <v>85</v>
      </c>
    </row>
    <row r="16" spans="1:1" x14ac:dyDescent="0.25">
      <c r="A16" s="2" t="s">
        <v>85</v>
      </c>
    </row>
    <row r="17" spans="1:1" ht="18.75" x14ac:dyDescent="0.3">
      <c r="A17" s="33" t="s">
        <v>85</v>
      </c>
    </row>
    <row r="18" spans="1:1" ht="18.75" x14ac:dyDescent="0.3">
      <c r="A18" s="33" t="s">
        <v>85</v>
      </c>
    </row>
    <row r="19" spans="1:1" x14ac:dyDescent="0.25">
      <c r="A19" s="2" t="s">
        <v>82</v>
      </c>
    </row>
    <row r="20" spans="1:1" x14ac:dyDescent="0.25">
      <c r="A20" s="2" t="s">
        <v>82</v>
      </c>
    </row>
    <row r="21" spans="1:1" x14ac:dyDescent="0.25">
      <c r="A21" s="2" t="s">
        <v>82</v>
      </c>
    </row>
    <row r="22" spans="1:1" x14ac:dyDescent="0.25">
      <c r="A22" s="2" t="s">
        <v>82</v>
      </c>
    </row>
    <row r="23" spans="1:1" x14ac:dyDescent="0.25">
      <c r="A23" s="2" t="s">
        <v>82</v>
      </c>
    </row>
    <row r="24" spans="1:1" x14ac:dyDescent="0.25">
      <c r="A24" s="2" t="s">
        <v>82</v>
      </c>
    </row>
    <row r="25" spans="1:1" x14ac:dyDescent="0.25">
      <c r="A25" s="2" t="s">
        <v>82</v>
      </c>
    </row>
    <row r="26" spans="1:1" x14ac:dyDescent="0.25">
      <c r="A26" s="2" t="s">
        <v>82</v>
      </c>
    </row>
    <row r="27" spans="1:1" x14ac:dyDescent="0.25">
      <c r="A27" s="2" t="s">
        <v>82</v>
      </c>
    </row>
    <row r="28" spans="1:1" ht="18.75" x14ac:dyDescent="0.3">
      <c r="A28" s="33" t="s">
        <v>82</v>
      </c>
    </row>
    <row r="29" spans="1:1" ht="18.75" x14ac:dyDescent="0.3">
      <c r="A29" s="33" t="s">
        <v>82</v>
      </c>
    </row>
    <row r="30" spans="1:1" ht="18.75" x14ac:dyDescent="0.3">
      <c r="A30" s="33" t="s">
        <v>82</v>
      </c>
    </row>
    <row r="31" spans="1:1" ht="18.75" x14ac:dyDescent="0.3">
      <c r="A31" s="33" t="s">
        <v>82</v>
      </c>
    </row>
    <row r="32" spans="1:1" ht="18.75" x14ac:dyDescent="0.3">
      <c r="A32" s="33" t="s">
        <v>82</v>
      </c>
    </row>
    <row r="33" spans="1:1" x14ac:dyDescent="0.25">
      <c r="A33" s="2" t="s">
        <v>48</v>
      </c>
    </row>
    <row r="34" spans="1:1" ht="18.75" x14ac:dyDescent="0.3">
      <c r="A34" s="33" t="s">
        <v>137</v>
      </c>
    </row>
    <row r="35" spans="1:1" x14ac:dyDescent="0.25">
      <c r="A35" s="2" t="s">
        <v>375</v>
      </c>
    </row>
    <row r="36" spans="1:1" x14ac:dyDescent="0.25">
      <c r="A36" s="2" t="s">
        <v>38</v>
      </c>
    </row>
    <row r="37" spans="1:1" x14ac:dyDescent="0.25">
      <c r="A37" s="2" t="s">
        <v>155</v>
      </c>
    </row>
    <row r="38" spans="1:1" x14ac:dyDescent="0.25">
      <c r="A38" s="2" t="s">
        <v>155</v>
      </c>
    </row>
    <row r="39" spans="1:1" ht="18.75" x14ac:dyDescent="0.3">
      <c r="A39" s="33" t="s">
        <v>155</v>
      </c>
    </row>
    <row r="40" spans="1:1" x14ac:dyDescent="0.25">
      <c r="A40" s="2" t="s">
        <v>57</v>
      </c>
    </row>
    <row r="41" spans="1:1" x14ac:dyDescent="0.25">
      <c r="A41" s="2" t="s">
        <v>57</v>
      </c>
    </row>
    <row r="42" spans="1:1" x14ac:dyDescent="0.25">
      <c r="A42" s="2" t="s">
        <v>57</v>
      </c>
    </row>
    <row r="43" spans="1:1" x14ac:dyDescent="0.25">
      <c r="A43" s="2" t="s">
        <v>57</v>
      </c>
    </row>
    <row r="44" spans="1:1" x14ac:dyDescent="0.25">
      <c r="A44" s="2" t="s">
        <v>57</v>
      </c>
    </row>
    <row r="45" spans="1:1" x14ac:dyDescent="0.25">
      <c r="A45" s="2" t="s">
        <v>57</v>
      </c>
    </row>
    <row r="46" spans="1:1" x14ac:dyDescent="0.25">
      <c r="A46" s="2" t="s">
        <v>57</v>
      </c>
    </row>
    <row r="47" spans="1:1" x14ac:dyDescent="0.25">
      <c r="A47" s="2" t="s">
        <v>57</v>
      </c>
    </row>
    <row r="48" spans="1:1" x14ac:dyDescent="0.25">
      <c r="A48" s="2" t="s">
        <v>57</v>
      </c>
    </row>
    <row r="49" spans="1:1" ht="18.75" x14ac:dyDescent="0.3">
      <c r="A49" s="33" t="s">
        <v>57</v>
      </c>
    </row>
    <row r="50" spans="1:1" ht="18.75" x14ac:dyDescent="0.3">
      <c r="A50" s="33" t="s">
        <v>57</v>
      </c>
    </row>
    <row r="51" spans="1:1" ht="18.75" x14ac:dyDescent="0.3">
      <c r="A51" s="33" t="s">
        <v>57</v>
      </c>
    </row>
    <row r="52" spans="1:1" ht="18.75" x14ac:dyDescent="0.3">
      <c r="A52" s="33" t="s">
        <v>115</v>
      </c>
    </row>
    <row r="53" spans="1:1" ht="18.75" x14ac:dyDescent="0.3">
      <c r="A53" s="33" t="s">
        <v>42</v>
      </c>
    </row>
    <row r="54" spans="1:1" ht="18.75" x14ac:dyDescent="0.3">
      <c r="A54" s="33" t="s">
        <v>42</v>
      </c>
    </row>
    <row r="55" spans="1:1" ht="18.75" x14ac:dyDescent="0.3">
      <c r="A55" s="33" t="s">
        <v>42</v>
      </c>
    </row>
    <row r="56" spans="1:1" x14ac:dyDescent="0.25">
      <c r="A56" s="2" t="s">
        <v>147</v>
      </c>
    </row>
    <row r="57" spans="1:1" x14ac:dyDescent="0.25">
      <c r="A57" s="2" t="s">
        <v>147</v>
      </c>
    </row>
    <row r="58" spans="1:1" x14ac:dyDescent="0.25">
      <c r="A58" s="2" t="s">
        <v>147</v>
      </c>
    </row>
    <row r="59" spans="1:1" ht="18.75" x14ac:dyDescent="0.3">
      <c r="A59" s="33" t="s">
        <v>147</v>
      </c>
    </row>
    <row r="60" spans="1:1" x14ac:dyDescent="0.25">
      <c r="A60" s="2" t="s">
        <v>198</v>
      </c>
    </row>
    <row r="61" spans="1:1" ht="18.75" x14ac:dyDescent="0.3">
      <c r="A61" s="33" t="s">
        <v>198</v>
      </c>
    </row>
    <row r="62" spans="1:1" x14ac:dyDescent="0.25">
      <c r="A62" s="2" t="s">
        <v>142</v>
      </c>
    </row>
    <row r="63" spans="1:1" x14ac:dyDescent="0.25">
      <c r="A63" s="2" t="s">
        <v>142</v>
      </c>
    </row>
    <row r="64" spans="1:1" x14ac:dyDescent="0.25">
      <c r="A64" s="2" t="s">
        <v>142</v>
      </c>
    </row>
    <row r="65" spans="1:1" x14ac:dyDescent="0.25">
      <c r="A65" s="2" t="s">
        <v>142</v>
      </c>
    </row>
    <row r="66" spans="1:1" x14ac:dyDescent="0.25">
      <c r="A66" s="2" t="s">
        <v>142</v>
      </c>
    </row>
    <row r="67" spans="1:1" x14ac:dyDescent="0.25">
      <c r="A67" s="2" t="s">
        <v>142</v>
      </c>
    </row>
    <row r="68" spans="1:1" x14ac:dyDescent="0.25">
      <c r="A68" s="2" t="s">
        <v>142</v>
      </c>
    </row>
    <row r="69" spans="1:1" ht="18.75" x14ac:dyDescent="0.3">
      <c r="A69" s="33" t="s">
        <v>142</v>
      </c>
    </row>
    <row r="70" spans="1:1" ht="18.75" x14ac:dyDescent="0.3">
      <c r="A70" s="33" t="s">
        <v>142</v>
      </c>
    </row>
    <row r="71" spans="1:1" ht="18.75" x14ac:dyDescent="0.3">
      <c r="A71" s="33" t="s">
        <v>142</v>
      </c>
    </row>
    <row r="72" spans="1:1" ht="18.75" x14ac:dyDescent="0.3">
      <c r="A72" s="33" t="s">
        <v>142</v>
      </c>
    </row>
    <row r="73" spans="1:1" x14ac:dyDescent="0.25">
      <c r="A73" s="2" t="s">
        <v>44</v>
      </c>
    </row>
    <row r="74" spans="1:1" x14ac:dyDescent="0.25">
      <c r="A74" s="2" t="s">
        <v>44</v>
      </c>
    </row>
    <row r="75" spans="1:1" ht="18.75" x14ac:dyDescent="0.3">
      <c r="A75" s="33" t="s">
        <v>44</v>
      </c>
    </row>
    <row r="76" spans="1:1" ht="18.75" x14ac:dyDescent="0.3">
      <c r="A76" s="33" t="s">
        <v>44</v>
      </c>
    </row>
    <row r="77" spans="1:1" x14ac:dyDescent="0.25">
      <c r="A77" s="2" t="s">
        <v>164</v>
      </c>
    </row>
    <row r="78" spans="1:1" x14ac:dyDescent="0.25">
      <c r="A78" s="2" t="s">
        <v>164</v>
      </c>
    </row>
    <row r="79" spans="1:1" ht="18.75" x14ac:dyDescent="0.3">
      <c r="A79" s="33" t="s">
        <v>164</v>
      </c>
    </row>
    <row r="80" spans="1:1" x14ac:dyDescent="0.25">
      <c r="A80" s="2" t="s">
        <v>353</v>
      </c>
    </row>
    <row r="81" spans="1:1" x14ac:dyDescent="0.25">
      <c r="A81" s="2" t="s">
        <v>88</v>
      </c>
    </row>
    <row r="82" spans="1:1" x14ac:dyDescent="0.25">
      <c r="A82" s="2" t="s">
        <v>88</v>
      </c>
    </row>
    <row r="83" spans="1:1" ht="18.75" x14ac:dyDescent="0.3">
      <c r="A83" s="33" t="s">
        <v>88</v>
      </c>
    </row>
    <row r="84" spans="1:1" x14ac:dyDescent="0.25">
      <c r="A84" s="2" t="s">
        <v>69</v>
      </c>
    </row>
    <row r="85" spans="1:1" x14ac:dyDescent="0.25">
      <c r="A85" s="2" t="s">
        <v>69</v>
      </c>
    </row>
    <row r="86" spans="1:1" x14ac:dyDescent="0.25">
      <c r="A86" s="2" t="s">
        <v>69</v>
      </c>
    </row>
    <row r="87" spans="1:1" x14ac:dyDescent="0.25">
      <c r="A87" s="2" t="s">
        <v>69</v>
      </c>
    </row>
    <row r="88" spans="1:1" x14ac:dyDescent="0.25">
      <c r="A88" s="2" t="s">
        <v>69</v>
      </c>
    </row>
    <row r="89" spans="1:1" x14ac:dyDescent="0.25">
      <c r="A89" s="2" t="s">
        <v>69</v>
      </c>
    </row>
    <row r="90" spans="1:1" x14ac:dyDescent="0.25">
      <c r="A90" s="2" t="s">
        <v>69</v>
      </c>
    </row>
    <row r="91" spans="1:1" x14ac:dyDescent="0.25">
      <c r="A91" s="2" t="s">
        <v>69</v>
      </c>
    </row>
    <row r="92" spans="1:1" x14ac:dyDescent="0.25">
      <c r="A92" s="2" t="s">
        <v>69</v>
      </c>
    </row>
    <row r="93" spans="1:1" x14ac:dyDescent="0.25">
      <c r="A93" s="2" t="s">
        <v>69</v>
      </c>
    </row>
    <row r="94" spans="1:1" x14ac:dyDescent="0.25">
      <c r="A94" s="2" t="s">
        <v>69</v>
      </c>
    </row>
    <row r="95" spans="1:1" x14ac:dyDescent="0.25">
      <c r="A95" s="2" t="s">
        <v>69</v>
      </c>
    </row>
    <row r="96" spans="1:1" x14ac:dyDescent="0.25">
      <c r="A96" s="2" t="s">
        <v>69</v>
      </c>
    </row>
    <row r="97" spans="1:1" x14ac:dyDescent="0.25">
      <c r="A97" s="2" t="s">
        <v>69</v>
      </c>
    </row>
    <row r="98" spans="1:1" ht="18.75" x14ac:dyDescent="0.3">
      <c r="A98" s="33" t="s">
        <v>69</v>
      </c>
    </row>
    <row r="99" spans="1:1" ht="18.75" x14ac:dyDescent="0.3">
      <c r="A99" s="33" t="s">
        <v>69</v>
      </c>
    </row>
    <row r="100" spans="1:1" ht="18.75" x14ac:dyDescent="0.3">
      <c r="A100" s="33" t="s">
        <v>69</v>
      </c>
    </row>
    <row r="101" spans="1:1" ht="18.75" x14ac:dyDescent="0.3">
      <c r="A101" s="33" t="s">
        <v>69</v>
      </c>
    </row>
    <row r="102" spans="1:1" ht="18.75" x14ac:dyDescent="0.3">
      <c r="A102" s="33" t="s">
        <v>69</v>
      </c>
    </row>
    <row r="103" spans="1:1" ht="18.75" x14ac:dyDescent="0.3">
      <c r="A103" s="33" t="s">
        <v>69</v>
      </c>
    </row>
    <row r="104" spans="1:1" ht="18.75" x14ac:dyDescent="0.3">
      <c r="A104" s="33" t="s">
        <v>69</v>
      </c>
    </row>
    <row r="105" spans="1:1" ht="18.75" x14ac:dyDescent="0.3">
      <c r="A105" s="33" t="s">
        <v>69</v>
      </c>
    </row>
    <row r="106" spans="1:1" ht="18.75" x14ac:dyDescent="0.3">
      <c r="A106" s="33" t="s">
        <v>69</v>
      </c>
    </row>
    <row r="107" spans="1:1" ht="18.75" x14ac:dyDescent="0.3">
      <c r="A107" s="33" t="s">
        <v>69</v>
      </c>
    </row>
    <row r="108" spans="1:1" ht="18.75" x14ac:dyDescent="0.3">
      <c r="A108" s="33" t="s">
        <v>69</v>
      </c>
    </row>
    <row r="109" spans="1:1" ht="18.75" x14ac:dyDescent="0.3">
      <c r="A109" s="33" t="s">
        <v>69</v>
      </c>
    </row>
    <row r="110" spans="1:1" ht="18.75" x14ac:dyDescent="0.3">
      <c r="A110" s="33" t="s">
        <v>69</v>
      </c>
    </row>
    <row r="111" spans="1:1" ht="18.75" x14ac:dyDescent="0.3">
      <c r="A111" s="33" t="s">
        <v>69</v>
      </c>
    </row>
    <row r="112" spans="1:1" ht="18.75" x14ac:dyDescent="0.3">
      <c r="A112" s="33" t="s">
        <v>69</v>
      </c>
    </row>
    <row r="113" spans="1:1" ht="18.75" x14ac:dyDescent="0.3">
      <c r="A113" s="33" t="s">
        <v>69</v>
      </c>
    </row>
    <row r="114" spans="1:1" ht="18.75" x14ac:dyDescent="0.3">
      <c r="A114" s="33" t="s">
        <v>69</v>
      </c>
    </row>
    <row r="115" spans="1:1" ht="18.75" x14ac:dyDescent="0.3">
      <c r="A115" s="33" t="s">
        <v>69</v>
      </c>
    </row>
    <row r="116" spans="1:1" ht="18.75" x14ac:dyDescent="0.3">
      <c r="A116" s="33" t="s">
        <v>69</v>
      </c>
    </row>
    <row r="117" spans="1:1" ht="18.75" x14ac:dyDescent="0.3">
      <c r="A117" s="33" t="s">
        <v>69</v>
      </c>
    </row>
    <row r="118" spans="1:1" ht="18.75" x14ac:dyDescent="0.3">
      <c r="A118" s="33" t="s">
        <v>69</v>
      </c>
    </row>
    <row r="119" spans="1:1" ht="18.75" x14ac:dyDescent="0.3">
      <c r="A119" s="33" t="s">
        <v>287</v>
      </c>
    </row>
    <row r="120" spans="1:1" x14ac:dyDescent="0.25">
      <c r="A120" s="2" t="s">
        <v>244</v>
      </c>
    </row>
    <row r="121" spans="1:1" x14ac:dyDescent="0.25">
      <c r="A121" s="2" t="s">
        <v>244</v>
      </c>
    </row>
    <row r="122" spans="1:1" ht="18.75" x14ac:dyDescent="0.3">
      <c r="A122" s="33" t="s">
        <v>244</v>
      </c>
    </row>
    <row r="123" spans="1:1" x14ac:dyDescent="0.25">
      <c r="A123" s="2" t="s">
        <v>210</v>
      </c>
    </row>
    <row r="124" spans="1:1" x14ac:dyDescent="0.25">
      <c r="A124" s="2" t="s">
        <v>210</v>
      </c>
    </row>
    <row r="125" spans="1:1" x14ac:dyDescent="0.25">
      <c r="A125" s="2" t="s">
        <v>210</v>
      </c>
    </row>
    <row r="126" spans="1:1" ht="18.75" x14ac:dyDescent="0.3">
      <c r="A126" s="33" t="s">
        <v>210</v>
      </c>
    </row>
    <row r="127" spans="1:1" ht="18.75" x14ac:dyDescent="0.3">
      <c r="A127" s="33" t="s">
        <v>210</v>
      </c>
    </row>
    <row r="128" spans="1:1" ht="18.75" x14ac:dyDescent="0.3">
      <c r="A128" s="33" t="s">
        <v>210</v>
      </c>
    </row>
    <row r="129" spans="1:1" x14ac:dyDescent="0.25">
      <c r="A129" s="2" t="s">
        <v>80</v>
      </c>
    </row>
    <row r="130" spans="1:1" x14ac:dyDescent="0.25">
      <c r="A130" s="2" t="s">
        <v>356</v>
      </c>
    </row>
    <row r="131" spans="1:1" x14ac:dyDescent="0.25">
      <c r="A131" s="2" t="s">
        <v>105</v>
      </c>
    </row>
    <row r="132" spans="1:1" x14ac:dyDescent="0.25">
      <c r="A132" s="2" t="s">
        <v>105</v>
      </c>
    </row>
    <row r="133" spans="1:1" x14ac:dyDescent="0.25">
      <c r="A133" s="2" t="s">
        <v>105</v>
      </c>
    </row>
    <row r="134" spans="1:1" x14ac:dyDescent="0.25">
      <c r="A134" s="2" t="s">
        <v>105</v>
      </c>
    </row>
    <row r="135" spans="1:1" x14ac:dyDescent="0.25">
      <c r="A135" s="2" t="s">
        <v>105</v>
      </c>
    </row>
    <row r="136" spans="1:1" ht="18.75" x14ac:dyDescent="0.3">
      <c r="A136" s="33" t="s">
        <v>105</v>
      </c>
    </row>
    <row r="137" spans="1:1" ht="18.75" x14ac:dyDescent="0.3">
      <c r="A137" s="33" t="s">
        <v>105</v>
      </c>
    </row>
    <row r="138" spans="1:1" ht="18.75" x14ac:dyDescent="0.3">
      <c r="A138" s="33" t="s">
        <v>105</v>
      </c>
    </row>
    <row r="139" spans="1:1" ht="18.75" x14ac:dyDescent="0.3">
      <c r="A139" s="33" t="s">
        <v>305</v>
      </c>
    </row>
    <row r="140" spans="1:1" x14ac:dyDescent="0.25">
      <c r="A140" s="2" t="s">
        <v>118</v>
      </c>
    </row>
    <row r="141" spans="1:1" x14ac:dyDescent="0.25">
      <c r="A141" s="2" t="s">
        <v>118</v>
      </c>
    </row>
    <row r="142" spans="1:1" x14ac:dyDescent="0.25">
      <c r="A142" s="2" t="s">
        <v>118</v>
      </c>
    </row>
    <row r="143" spans="1:1" x14ac:dyDescent="0.25">
      <c r="A143" s="2" t="s">
        <v>118</v>
      </c>
    </row>
    <row r="144" spans="1:1" ht="18.75" x14ac:dyDescent="0.3">
      <c r="A144" s="33" t="s">
        <v>118</v>
      </c>
    </row>
    <row r="145" spans="1:1" x14ac:dyDescent="0.25">
      <c r="A145" s="2" t="s">
        <v>326</v>
      </c>
    </row>
    <row r="146" spans="1:1" ht="18.75" x14ac:dyDescent="0.3">
      <c r="A146" s="33" t="s">
        <v>178</v>
      </c>
    </row>
    <row r="147" spans="1:1" x14ac:dyDescent="0.25">
      <c r="A147" s="2" t="s">
        <v>134</v>
      </c>
    </row>
    <row r="148" spans="1:1" x14ac:dyDescent="0.25">
      <c r="A148" s="2" t="s">
        <v>134</v>
      </c>
    </row>
    <row r="149" spans="1:1" x14ac:dyDescent="0.25">
      <c r="A149" s="2" t="s">
        <v>134</v>
      </c>
    </row>
    <row r="150" spans="1:1" ht="18.75" x14ac:dyDescent="0.3">
      <c r="A150" s="33" t="s">
        <v>134</v>
      </c>
    </row>
    <row r="151" spans="1:1" x14ac:dyDescent="0.25">
      <c r="A151" s="2" t="s">
        <v>203</v>
      </c>
    </row>
    <row r="152" spans="1:1" x14ac:dyDescent="0.25">
      <c r="A152" s="2" t="s">
        <v>203</v>
      </c>
    </row>
    <row r="153" spans="1:1" ht="18.75" x14ac:dyDescent="0.3">
      <c r="A153" s="33" t="s">
        <v>203</v>
      </c>
    </row>
    <row r="154" spans="1:1" ht="18.75" x14ac:dyDescent="0.3">
      <c r="A154" s="33" t="s">
        <v>203</v>
      </c>
    </row>
    <row r="155" spans="1:1" ht="18.75" x14ac:dyDescent="0.3">
      <c r="A155" s="33" t="s">
        <v>203</v>
      </c>
    </row>
    <row r="156" spans="1:1" x14ac:dyDescent="0.25">
      <c r="A156" s="2" t="s">
        <v>60</v>
      </c>
    </row>
    <row r="157" spans="1:1" x14ac:dyDescent="0.25">
      <c r="A157" s="2" t="s">
        <v>60</v>
      </c>
    </row>
    <row r="158" spans="1:1" x14ac:dyDescent="0.25">
      <c r="A158" s="2" t="s">
        <v>60</v>
      </c>
    </row>
    <row r="159" spans="1:1" x14ac:dyDescent="0.25">
      <c r="A159" s="2" t="s">
        <v>60</v>
      </c>
    </row>
    <row r="160" spans="1:1" x14ac:dyDescent="0.25">
      <c r="A160" s="2" t="s">
        <v>60</v>
      </c>
    </row>
    <row r="161" spans="1:1" x14ac:dyDescent="0.25">
      <c r="A161" s="2" t="s">
        <v>60</v>
      </c>
    </row>
    <row r="162" spans="1:1" x14ac:dyDescent="0.25">
      <c r="A162" s="2" t="s">
        <v>60</v>
      </c>
    </row>
    <row r="163" spans="1:1" x14ac:dyDescent="0.25">
      <c r="A163" s="2" t="s">
        <v>60</v>
      </c>
    </row>
    <row r="164" spans="1:1" ht="18.75" x14ac:dyDescent="0.3">
      <c r="A164" s="33" t="s">
        <v>60</v>
      </c>
    </row>
    <row r="165" spans="1:1" ht="18.75" x14ac:dyDescent="0.3">
      <c r="A165" s="33" t="s">
        <v>60</v>
      </c>
    </row>
    <row r="166" spans="1:1" ht="18.75" x14ac:dyDescent="0.3">
      <c r="A166" s="33" t="s">
        <v>60</v>
      </c>
    </row>
    <row r="167" spans="1:1" ht="18.75" x14ac:dyDescent="0.3">
      <c r="A167" s="33" t="s">
        <v>60</v>
      </c>
    </row>
    <row r="168" spans="1:1" x14ac:dyDescent="0.25">
      <c r="A168" s="2" t="s">
        <v>216</v>
      </c>
    </row>
    <row r="169" spans="1:1" x14ac:dyDescent="0.25">
      <c r="A169" s="2" t="s">
        <v>216</v>
      </c>
    </row>
    <row r="170" spans="1:1" ht="18.75" x14ac:dyDescent="0.3">
      <c r="A170" s="33" t="s">
        <v>216</v>
      </c>
    </row>
    <row r="171" spans="1:1" ht="18.75" x14ac:dyDescent="0.3">
      <c r="A171" s="33" t="s">
        <v>216</v>
      </c>
    </row>
    <row r="172" spans="1:1" ht="18.75" x14ac:dyDescent="0.3">
      <c r="A172" s="33" t="s">
        <v>216</v>
      </c>
    </row>
    <row r="173" spans="1:1" ht="18.75" x14ac:dyDescent="0.3">
      <c r="A173" s="33" t="s">
        <v>216</v>
      </c>
    </row>
    <row r="174" spans="1:1" x14ac:dyDescent="0.25">
      <c r="A174" s="2" t="s">
        <v>176</v>
      </c>
    </row>
    <row r="175" spans="1:1" x14ac:dyDescent="0.25">
      <c r="A175" s="2" t="s">
        <v>176</v>
      </c>
    </row>
    <row r="176" spans="1:1" x14ac:dyDescent="0.25">
      <c r="A176" s="2" t="s">
        <v>176</v>
      </c>
    </row>
    <row r="177" spans="1:1" x14ac:dyDescent="0.25">
      <c r="A177" s="2" t="s">
        <v>176</v>
      </c>
    </row>
    <row r="178" spans="1:1" ht="18.75" x14ac:dyDescent="0.3">
      <c r="A178" s="33" t="s">
        <v>176</v>
      </c>
    </row>
    <row r="179" spans="1:1" x14ac:dyDescent="0.25">
      <c r="A179" s="2" t="s">
        <v>111</v>
      </c>
    </row>
    <row r="180" spans="1:1" x14ac:dyDescent="0.25">
      <c r="A180" s="2" t="s">
        <v>111</v>
      </c>
    </row>
    <row r="181" spans="1:1" ht="18.75" x14ac:dyDescent="0.3">
      <c r="A181" s="33" t="s">
        <v>111</v>
      </c>
    </row>
    <row r="182" spans="1:1" ht="18.75" x14ac:dyDescent="0.3">
      <c r="A182" s="33" t="s">
        <v>111</v>
      </c>
    </row>
    <row r="183" spans="1:1" x14ac:dyDescent="0.25">
      <c r="A183" s="2" t="s">
        <v>445</v>
      </c>
    </row>
    <row r="184" spans="1:1" ht="18.75" x14ac:dyDescent="0.3">
      <c r="A184" s="33" t="s">
        <v>294</v>
      </c>
    </row>
    <row r="185" spans="1:1" ht="18.75" x14ac:dyDescent="0.3">
      <c r="A185" s="33" t="s">
        <v>168</v>
      </c>
    </row>
    <row r="186" spans="1:1" ht="18.75" x14ac:dyDescent="0.3">
      <c r="A186" s="33" t="s">
        <v>206</v>
      </c>
    </row>
    <row r="187" spans="1:1" ht="18.75" x14ac:dyDescent="0.3">
      <c r="A187" s="33" t="s">
        <v>206</v>
      </c>
    </row>
    <row r="188" spans="1:1" ht="18.75" x14ac:dyDescent="0.3">
      <c r="A188" s="33" t="s">
        <v>206</v>
      </c>
    </row>
    <row r="189" spans="1:1" ht="18.75" x14ac:dyDescent="0.3">
      <c r="A189" s="33" t="s">
        <v>206</v>
      </c>
    </row>
    <row r="190" spans="1:1" x14ac:dyDescent="0.25">
      <c r="A190" s="2" t="s">
        <v>51</v>
      </c>
    </row>
    <row r="191" spans="1:1" ht="18.75" x14ac:dyDescent="0.3">
      <c r="A191" s="33" t="s">
        <v>51</v>
      </c>
    </row>
    <row r="192" spans="1:1" ht="18.75" x14ac:dyDescent="0.3">
      <c r="A192" s="33" t="s">
        <v>51</v>
      </c>
    </row>
    <row r="193" spans="1:1" ht="18.75" x14ac:dyDescent="0.3">
      <c r="A193" s="33" t="s">
        <v>51</v>
      </c>
    </row>
    <row r="194" spans="1:1" ht="18.75" x14ac:dyDescent="0.3">
      <c r="A194" s="33" t="s">
        <v>51</v>
      </c>
    </row>
    <row r="195" spans="1:1" ht="18.75" x14ac:dyDescent="0.3">
      <c r="A195" s="33" t="s">
        <v>51</v>
      </c>
    </row>
    <row r="196" spans="1:1" x14ac:dyDescent="0.25">
      <c r="A196" s="2" t="s">
        <v>62</v>
      </c>
    </row>
    <row r="197" spans="1:1" x14ac:dyDescent="0.25">
      <c r="A197" s="2" t="s">
        <v>62</v>
      </c>
    </row>
    <row r="198" spans="1:1" x14ac:dyDescent="0.25">
      <c r="A198" s="2" t="s">
        <v>62</v>
      </c>
    </row>
    <row r="199" spans="1:1" x14ac:dyDescent="0.25">
      <c r="A199" s="2" t="s">
        <v>62</v>
      </c>
    </row>
    <row r="200" spans="1:1" x14ac:dyDescent="0.25">
      <c r="A200" s="2" t="s">
        <v>62</v>
      </c>
    </row>
    <row r="201" spans="1:1" ht="18.75" x14ac:dyDescent="0.3">
      <c r="A201" s="33" t="s">
        <v>62</v>
      </c>
    </row>
    <row r="202" spans="1:1" ht="18.75" x14ac:dyDescent="0.3">
      <c r="A202" s="33" t="s">
        <v>62</v>
      </c>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ht="18.75" x14ac:dyDescent="0.3">
      <c r="A210" s="33"/>
    </row>
    <row r="211" spans="1:1" ht="18.75" x14ac:dyDescent="0.3">
      <c r="A211" s="33"/>
    </row>
    <row r="212" spans="1:1" ht="18.75" x14ac:dyDescent="0.3">
      <c r="A212" s="33"/>
    </row>
    <row r="213" spans="1:1" ht="18.75" x14ac:dyDescent="0.3">
      <c r="A213" s="33"/>
    </row>
    <row r="214" spans="1:1" ht="18.75" x14ac:dyDescent="0.3">
      <c r="A214" s="33"/>
    </row>
    <row r="215" spans="1:1" ht="18.75" x14ac:dyDescent="0.3">
      <c r="A215" s="33"/>
    </row>
  </sheetData>
  <sortState xmlns:xlrd2="http://schemas.microsoft.com/office/spreadsheetml/2017/richdata2" ref="A1:A215">
    <sortCondition ref="A1:A21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D77A2-296D-485A-A59E-2931A05E6433}">
  <dimension ref="A2:N17"/>
  <sheetViews>
    <sheetView workbookViewId="0">
      <selection activeCell="A2" sqref="A2:N2"/>
    </sheetView>
  </sheetViews>
  <sheetFormatPr defaultRowHeight="15" x14ac:dyDescent="0.25"/>
  <cols>
    <col min="1" max="1" width="10.7109375" bestFit="1" customWidth="1"/>
    <col min="3" max="3" width="20.7109375" customWidth="1"/>
    <col min="4" max="4" width="13" customWidth="1"/>
    <col min="5" max="5" width="12.42578125" customWidth="1"/>
    <col min="6" max="6" width="13.7109375" customWidth="1"/>
    <col min="7" max="7" width="11.42578125" customWidth="1"/>
    <col min="8" max="8" width="30" customWidth="1"/>
    <col min="9" max="9" width="11" customWidth="1"/>
    <col min="10" max="10" width="10.28515625" customWidth="1"/>
    <col min="12" max="13" width="15.5703125" customWidth="1"/>
  </cols>
  <sheetData>
    <row r="2" spans="1:14" ht="45" x14ac:dyDescent="0.25">
      <c r="A2" t="s">
        <v>478</v>
      </c>
      <c r="B2" t="s">
        <v>479</v>
      </c>
      <c r="C2" t="s">
        <v>480</v>
      </c>
      <c r="D2" t="s">
        <v>481</v>
      </c>
      <c r="E2" t="s">
        <v>482</v>
      </c>
      <c r="F2" s="86" t="s">
        <v>483</v>
      </c>
      <c r="G2" s="86" t="s">
        <v>484</v>
      </c>
      <c r="H2" s="86" t="s">
        <v>460</v>
      </c>
      <c r="I2" s="86" t="s">
        <v>485</v>
      </c>
      <c r="J2" s="86" t="s">
        <v>486</v>
      </c>
      <c r="K2" s="86" t="s">
        <v>487</v>
      </c>
      <c r="L2" s="86" t="s">
        <v>488</v>
      </c>
      <c r="M2" s="86" t="s">
        <v>489</v>
      </c>
      <c r="N2" s="86" t="s">
        <v>461</v>
      </c>
    </row>
    <row r="3" spans="1:14" x14ac:dyDescent="0.25">
      <c r="A3" s="63">
        <v>43081</v>
      </c>
      <c r="B3">
        <v>710009</v>
      </c>
      <c r="C3" t="s">
        <v>490</v>
      </c>
      <c r="D3">
        <v>64</v>
      </c>
      <c r="E3">
        <v>300</v>
      </c>
      <c r="F3">
        <v>0</v>
      </c>
      <c r="G3" t="s">
        <v>491</v>
      </c>
      <c r="H3" t="s">
        <v>492</v>
      </c>
      <c r="K3" t="s">
        <v>122</v>
      </c>
    </row>
    <row r="4" spans="1:14" x14ac:dyDescent="0.25">
      <c r="A4" s="63">
        <v>44266</v>
      </c>
      <c r="B4">
        <v>710025</v>
      </c>
      <c r="C4" t="s">
        <v>493</v>
      </c>
      <c r="D4">
        <v>3904</v>
      </c>
      <c r="E4">
        <v>4995</v>
      </c>
      <c r="F4">
        <v>0</v>
      </c>
      <c r="G4" t="s">
        <v>491</v>
      </c>
      <c r="H4" t="s">
        <v>494</v>
      </c>
      <c r="I4" t="s">
        <v>491</v>
      </c>
      <c r="J4" t="s">
        <v>491</v>
      </c>
      <c r="K4" t="s">
        <v>122</v>
      </c>
      <c r="L4">
        <v>3904</v>
      </c>
      <c r="N4" t="s">
        <v>495</v>
      </c>
    </row>
    <row r="5" spans="1:14" x14ac:dyDescent="0.25">
      <c r="A5" s="63">
        <v>44266</v>
      </c>
      <c r="B5">
        <v>710038</v>
      </c>
      <c r="C5" t="s">
        <v>493</v>
      </c>
      <c r="D5">
        <v>9331</v>
      </c>
      <c r="E5">
        <v>10000</v>
      </c>
      <c r="F5">
        <v>0</v>
      </c>
      <c r="G5" t="s">
        <v>491</v>
      </c>
      <c r="H5" t="s">
        <v>492</v>
      </c>
      <c r="K5" t="s">
        <v>122</v>
      </c>
      <c r="L5">
        <v>9331</v>
      </c>
      <c r="N5" t="s">
        <v>495</v>
      </c>
    </row>
    <row r="6" spans="1:14" x14ac:dyDescent="0.25">
      <c r="A6" s="63">
        <v>44266</v>
      </c>
      <c r="B6">
        <v>610011</v>
      </c>
      <c r="C6" t="s">
        <v>496</v>
      </c>
      <c r="D6">
        <v>1951</v>
      </c>
      <c r="E6">
        <v>1987</v>
      </c>
      <c r="F6">
        <v>0</v>
      </c>
      <c r="G6" t="s">
        <v>491</v>
      </c>
      <c r="H6" t="s">
        <v>497</v>
      </c>
      <c r="I6" t="s">
        <v>491</v>
      </c>
      <c r="J6" t="s">
        <v>491</v>
      </c>
      <c r="K6" t="s">
        <v>122</v>
      </c>
      <c r="L6">
        <v>1951</v>
      </c>
    </row>
    <row r="7" spans="1:14" x14ac:dyDescent="0.25">
      <c r="A7" s="63">
        <v>43677</v>
      </c>
      <c r="B7">
        <v>710051</v>
      </c>
      <c r="C7" t="s">
        <v>498</v>
      </c>
      <c r="D7">
        <v>22240</v>
      </c>
      <c r="E7">
        <v>25000</v>
      </c>
      <c r="F7">
        <v>27500</v>
      </c>
      <c r="G7" t="s">
        <v>491</v>
      </c>
      <c r="H7" t="s">
        <v>492</v>
      </c>
      <c r="M7">
        <v>27500</v>
      </c>
      <c r="N7" t="s">
        <v>499</v>
      </c>
    </row>
    <row r="8" spans="1:14" x14ac:dyDescent="0.25">
      <c r="A8" s="63">
        <v>44602</v>
      </c>
      <c r="B8">
        <v>710133</v>
      </c>
      <c r="C8" t="s">
        <v>500</v>
      </c>
      <c r="D8">
        <v>1332</v>
      </c>
      <c r="E8">
        <v>1584</v>
      </c>
      <c r="F8">
        <v>0</v>
      </c>
      <c r="G8" t="s">
        <v>491</v>
      </c>
      <c r="H8" t="s">
        <v>492</v>
      </c>
      <c r="K8" t="s">
        <v>122</v>
      </c>
      <c r="N8" t="s">
        <v>501</v>
      </c>
    </row>
    <row r="17" spans="3:4" x14ac:dyDescent="0.25">
      <c r="C17" t="s">
        <v>502</v>
      </c>
      <c r="D17">
        <f>SUM(D3:D16)</f>
        <v>38822</v>
      </c>
    </row>
  </sheetData>
  <dataValidations count="1">
    <dataValidation type="list" allowBlank="1" showInputMessage="1" showErrorMessage="1" sqref="G3:G24 I3:I26 J3:J25" xr:uid="{32B5A0CD-043F-4A0E-96A8-206568350AC6}">
      <formula1>"Yes, No"</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8C111-460E-4144-9326-BAEA64A88FB8}">
  <dimension ref="A1:W29"/>
  <sheetViews>
    <sheetView workbookViewId="0">
      <selection activeCell="D11" sqref="D11"/>
    </sheetView>
  </sheetViews>
  <sheetFormatPr defaultRowHeight="15" x14ac:dyDescent="0.25"/>
  <cols>
    <col min="1" max="1" width="9.7109375" bestFit="1" customWidth="1"/>
    <col min="2" max="2" width="17.5703125" customWidth="1"/>
    <col min="3" max="4" width="20.5703125" customWidth="1"/>
    <col min="5" max="5" width="15.7109375" customWidth="1"/>
    <col min="6" max="6" width="17.42578125" customWidth="1"/>
    <col min="7" max="7" width="14.42578125" customWidth="1"/>
    <col min="8" max="8" width="13.7109375" customWidth="1"/>
    <col min="9" max="9" width="13.140625" customWidth="1"/>
    <col min="10" max="10" width="17.28515625" customWidth="1"/>
    <col min="11" max="11" width="12.140625" customWidth="1"/>
    <col min="13" max="13" width="17.7109375" customWidth="1"/>
    <col min="14" max="14" width="13.5703125" customWidth="1"/>
  </cols>
  <sheetData>
    <row r="1" spans="1:23" ht="45" x14ac:dyDescent="0.25">
      <c r="A1" t="s">
        <v>503</v>
      </c>
      <c r="B1" t="s">
        <v>479</v>
      </c>
      <c r="C1" t="s">
        <v>480</v>
      </c>
      <c r="D1" s="92" t="s">
        <v>515</v>
      </c>
      <c r="E1" s="91" t="s">
        <v>506</v>
      </c>
      <c r="F1" t="s">
        <v>482</v>
      </c>
      <c r="G1" s="91" t="s">
        <v>504</v>
      </c>
      <c r="H1" s="91" t="s">
        <v>484</v>
      </c>
      <c r="I1" s="91" t="s">
        <v>460</v>
      </c>
      <c r="J1" s="91" t="s">
        <v>485</v>
      </c>
      <c r="K1" s="91" t="s">
        <v>486</v>
      </c>
      <c r="L1" s="91" t="s">
        <v>487</v>
      </c>
      <c r="M1" s="91" t="s">
        <v>488</v>
      </c>
      <c r="N1" s="91" t="s">
        <v>489</v>
      </c>
      <c r="O1" s="91" t="s">
        <v>461</v>
      </c>
    </row>
    <row r="2" spans="1:23" x14ac:dyDescent="0.25">
      <c r="E2" s="91"/>
      <c r="G2" s="91"/>
      <c r="H2" s="91"/>
      <c r="I2" s="91"/>
      <c r="J2" s="91"/>
      <c r="K2" s="91"/>
      <c r="L2" s="91"/>
      <c r="M2" s="91"/>
      <c r="N2" s="91"/>
      <c r="O2" s="91"/>
    </row>
    <row r="3" spans="1:23" x14ac:dyDescent="0.25">
      <c r="E3" s="91"/>
      <c r="G3" s="91"/>
      <c r="H3" s="91"/>
      <c r="I3" s="91"/>
      <c r="J3" s="91"/>
      <c r="K3" s="91"/>
      <c r="L3" s="91"/>
      <c r="M3" s="91"/>
      <c r="N3" s="91"/>
      <c r="O3" s="91"/>
    </row>
    <row r="4" spans="1:23" x14ac:dyDescent="0.25">
      <c r="A4" s="63">
        <v>44717</v>
      </c>
      <c r="B4">
        <v>710128</v>
      </c>
      <c r="C4" t="s">
        <v>505</v>
      </c>
      <c r="D4" t="s">
        <v>507</v>
      </c>
      <c r="E4">
        <v>3595</v>
      </c>
      <c r="F4">
        <v>3859</v>
      </c>
      <c r="H4" t="s">
        <v>507</v>
      </c>
      <c r="I4" t="s">
        <v>222</v>
      </c>
      <c r="J4" t="s">
        <v>507</v>
      </c>
      <c r="K4" t="s">
        <v>507</v>
      </c>
      <c r="L4">
        <v>0</v>
      </c>
      <c r="M4" t="s">
        <v>122</v>
      </c>
      <c r="N4">
        <v>0</v>
      </c>
      <c r="O4" t="s">
        <v>508</v>
      </c>
    </row>
    <row r="5" spans="1:23" x14ac:dyDescent="0.25">
      <c r="A5" s="63">
        <v>44754</v>
      </c>
      <c r="B5">
        <v>910003</v>
      </c>
      <c r="C5" t="s">
        <v>509</v>
      </c>
      <c r="D5" t="s">
        <v>511</v>
      </c>
      <c r="E5">
        <v>4296</v>
      </c>
      <c r="F5">
        <v>22000</v>
      </c>
      <c r="G5">
        <v>0</v>
      </c>
      <c r="H5" t="s">
        <v>507</v>
      </c>
      <c r="I5" t="s">
        <v>510</v>
      </c>
      <c r="J5" t="s">
        <v>511</v>
      </c>
      <c r="K5" t="s">
        <v>511</v>
      </c>
      <c r="L5">
        <v>18500</v>
      </c>
      <c r="M5">
        <v>0</v>
      </c>
      <c r="N5">
        <v>0</v>
      </c>
      <c r="O5" t="s">
        <v>512</v>
      </c>
    </row>
    <row r="6" spans="1:23" x14ac:dyDescent="0.25">
      <c r="A6" s="63">
        <v>44763</v>
      </c>
      <c r="B6">
        <v>910004</v>
      </c>
      <c r="C6" t="s">
        <v>513</v>
      </c>
      <c r="D6" t="s">
        <v>511</v>
      </c>
      <c r="E6">
        <v>5140</v>
      </c>
      <c r="F6">
        <v>24562</v>
      </c>
      <c r="G6">
        <v>0</v>
      </c>
      <c r="H6" s="92" t="s">
        <v>507</v>
      </c>
      <c r="I6" s="92" t="s">
        <v>510</v>
      </c>
      <c r="J6" s="92" t="s">
        <v>511</v>
      </c>
      <c r="K6" s="92" t="s">
        <v>511</v>
      </c>
      <c r="L6">
        <v>19500</v>
      </c>
      <c r="M6" s="92" t="s">
        <v>122</v>
      </c>
      <c r="N6">
        <v>0</v>
      </c>
      <c r="O6" s="98" t="s">
        <v>514</v>
      </c>
      <c r="P6" s="98"/>
      <c r="Q6" s="98"/>
      <c r="R6" s="98"/>
      <c r="S6" s="98"/>
      <c r="T6" s="98"/>
      <c r="U6" s="98"/>
      <c r="V6" s="98"/>
      <c r="W6" s="98"/>
    </row>
    <row r="7" spans="1:23" x14ac:dyDescent="0.25">
      <c r="O7" s="98"/>
      <c r="P7" s="98"/>
      <c r="Q7" s="98"/>
      <c r="R7" s="98"/>
      <c r="S7" s="98"/>
      <c r="T7" s="98"/>
      <c r="U7" s="98"/>
      <c r="V7" s="98"/>
      <c r="W7" s="98"/>
    </row>
    <row r="9" spans="1:23" ht="18.75" x14ac:dyDescent="0.3">
      <c r="L9" s="40"/>
    </row>
    <row r="10" spans="1:23" ht="18.75" x14ac:dyDescent="0.3">
      <c r="L10" s="33"/>
    </row>
    <row r="11" spans="1:23" ht="18.75" x14ac:dyDescent="0.3">
      <c r="L11" s="40"/>
    </row>
    <row r="12" spans="1:23" ht="18.75" x14ac:dyDescent="0.3">
      <c r="L12" s="40"/>
    </row>
    <row r="13" spans="1:23" ht="18.75" x14ac:dyDescent="0.3">
      <c r="L13" s="40"/>
    </row>
    <row r="14" spans="1:23" ht="18.75" x14ac:dyDescent="0.3">
      <c r="L14" s="33"/>
    </row>
    <row r="15" spans="1:23" ht="18.75" x14ac:dyDescent="0.3">
      <c r="L15" s="33"/>
    </row>
    <row r="16" spans="1:23" ht="18.75" x14ac:dyDescent="0.3">
      <c r="L16" s="40"/>
    </row>
    <row r="17" spans="12:12" ht="18.75" x14ac:dyDescent="0.3">
      <c r="L17" s="40"/>
    </row>
    <row r="18" spans="12:12" ht="18.75" x14ac:dyDescent="0.3">
      <c r="L18" s="40"/>
    </row>
    <row r="19" spans="12:12" ht="18.75" x14ac:dyDescent="0.3">
      <c r="L19" s="40"/>
    </row>
    <row r="20" spans="12:12" ht="18.75" x14ac:dyDescent="0.3">
      <c r="L20" s="33"/>
    </row>
    <row r="21" spans="12:12" ht="18.75" x14ac:dyDescent="0.3">
      <c r="L21" s="33"/>
    </row>
    <row r="22" spans="12:12" ht="18.75" x14ac:dyDescent="0.3">
      <c r="L22" s="33"/>
    </row>
    <row r="23" spans="12:12" ht="18.75" x14ac:dyDescent="0.3">
      <c r="L23" s="33"/>
    </row>
    <row r="24" spans="12:12" ht="18.75" x14ac:dyDescent="0.3">
      <c r="L24" s="33"/>
    </row>
    <row r="25" spans="12:12" ht="18.75" x14ac:dyDescent="0.3">
      <c r="L25" s="33"/>
    </row>
    <row r="26" spans="12:12" ht="18.75" x14ac:dyDescent="0.3">
      <c r="L26" s="33"/>
    </row>
    <row r="27" spans="12:12" ht="18.75" x14ac:dyDescent="0.3">
      <c r="L27" s="33"/>
    </row>
    <row r="28" spans="12:12" ht="18.75" x14ac:dyDescent="0.3">
      <c r="L28" s="33"/>
    </row>
    <row r="29" spans="12:12" x14ac:dyDescent="0.25">
      <c r="L29" s="46"/>
    </row>
  </sheetData>
  <mergeCells count="1">
    <mergeCell ref="O6:W7"/>
  </mergeCells>
  <dataValidations count="1">
    <dataValidation type="list" allowBlank="1" showInputMessage="1" showErrorMessage="1" sqref="D3:D85" xr:uid="{E7FD0B50-FCB1-4519-87D1-85BF77D90BFD}">
      <formula1>"yes, 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122A0-265B-4C1E-9438-1DAB1F71C963}">
  <dimension ref="A1:AA77"/>
  <sheetViews>
    <sheetView workbookViewId="0">
      <selection activeCell="R52" sqref="R52"/>
    </sheetView>
  </sheetViews>
  <sheetFormatPr defaultRowHeight="15" x14ac:dyDescent="0.25"/>
  <cols>
    <col min="1" max="1" width="15.42578125" customWidth="1"/>
    <col min="2" max="2" width="10.5703125" customWidth="1"/>
    <col min="3" max="3" width="8.140625" customWidth="1"/>
    <col min="4" max="4" width="14.42578125" customWidth="1"/>
    <col min="5" max="5" width="13.42578125" customWidth="1"/>
    <col min="6" max="6" width="12.7109375" customWidth="1"/>
    <col min="7" max="7" width="16.140625" customWidth="1"/>
    <col min="8" max="8" width="15.28515625" customWidth="1"/>
    <col min="9" max="9" width="14.7109375" customWidth="1"/>
    <col min="10" max="10" width="12.28515625" customWidth="1"/>
    <col min="11" max="11" width="16" customWidth="1"/>
    <col min="12" max="12" width="16.7109375" customWidth="1"/>
    <col min="20" max="20" width="14" customWidth="1"/>
  </cols>
  <sheetData>
    <row r="1" spans="1:27" ht="56.25" x14ac:dyDescent="0.3">
      <c r="A1" s="36" t="s">
        <v>16</v>
      </c>
      <c r="B1" s="36" t="s">
        <v>17</v>
      </c>
      <c r="C1" s="33" t="s">
        <v>18</v>
      </c>
      <c r="D1" s="36" t="s">
        <v>19</v>
      </c>
      <c r="E1" s="36" t="s">
        <v>20</v>
      </c>
      <c r="F1" s="36" t="s">
        <v>21</v>
      </c>
      <c r="G1" s="36" t="s">
        <v>22</v>
      </c>
      <c r="H1" s="37" t="s">
        <v>23</v>
      </c>
      <c r="I1" s="38" t="s">
        <v>24</v>
      </c>
      <c r="J1" s="37" t="s">
        <v>25</v>
      </c>
      <c r="K1" s="37" t="s">
        <v>26</v>
      </c>
      <c r="L1" s="37" t="s">
        <v>27</v>
      </c>
      <c r="M1" s="37" t="s">
        <v>28</v>
      </c>
      <c r="N1" s="33" t="s">
        <v>29</v>
      </c>
      <c r="O1" s="33" t="s">
        <v>30</v>
      </c>
      <c r="P1" s="33" t="s">
        <v>31</v>
      </c>
      <c r="Q1" s="33" t="s">
        <v>32</v>
      </c>
      <c r="R1" s="36" t="s">
        <v>33</v>
      </c>
      <c r="S1" s="36" t="s">
        <v>34</v>
      </c>
      <c r="T1" s="36" t="s">
        <v>35</v>
      </c>
      <c r="U1" s="33" t="s">
        <v>36</v>
      </c>
      <c r="V1" s="33"/>
      <c r="W1" s="33"/>
      <c r="X1" s="33"/>
      <c r="Y1" s="33" t="s">
        <v>37</v>
      </c>
      <c r="Z1" s="33"/>
      <c r="AA1" s="33" t="s">
        <v>38</v>
      </c>
    </row>
    <row r="2" spans="1:27" ht="18.75" x14ac:dyDescent="0.3">
      <c r="A2" s="35">
        <v>44207</v>
      </c>
      <c r="B2" s="39">
        <v>710144</v>
      </c>
      <c r="C2" s="33" t="s">
        <v>39</v>
      </c>
      <c r="D2" s="35">
        <v>44207</v>
      </c>
      <c r="E2" s="40">
        <v>5120</v>
      </c>
      <c r="F2" s="40">
        <v>5120</v>
      </c>
      <c r="G2" s="35">
        <v>44217</v>
      </c>
      <c r="H2" s="34">
        <v>5120</v>
      </c>
      <c r="I2" s="35"/>
      <c r="J2" s="34"/>
      <c r="K2" s="34">
        <v>5120</v>
      </c>
      <c r="L2" s="65">
        <f>_xlfn.IFNA(VLOOKUP(B2,'Principal Balance'!$A$2:B249,2,FALSE),"-")</f>
        <v>2031.33</v>
      </c>
      <c r="M2" s="34"/>
      <c r="N2" s="33">
        <v>5.5</v>
      </c>
      <c r="O2" s="33">
        <v>36</v>
      </c>
      <c r="P2" s="79" t="s">
        <v>99</v>
      </c>
      <c r="Q2" s="33">
        <v>35</v>
      </c>
      <c r="R2" s="33"/>
      <c r="S2" s="43"/>
      <c r="T2" s="44"/>
      <c r="U2" s="33" t="s">
        <v>53</v>
      </c>
      <c r="V2" s="33"/>
      <c r="W2" s="33"/>
      <c r="X2" s="33"/>
      <c r="Y2" s="33" t="s">
        <v>100</v>
      </c>
      <c r="Z2" s="33"/>
      <c r="AA2" s="33" t="s">
        <v>69</v>
      </c>
    </row>
    <row r="3" spans="1:27" ht="18.75" x14ac:dyDescent="0.3">
      <c r="A3" s="35">
        <v>44209</v>
      </c>
      <c r="B3" s="33">
        <v>710145</v>
      </c>
      <c r="C3" s="33" t="s">
        <v>39</v>
      </c>
      <c r="D3" s="35">
        <v>44218</v>
      </c>
      <c r="E3" s="33">
        <v>13800</v>
      </c>
      <c r="F3" s="33">
        <v>14287</v>
      </c>
      <c r="G3" s="35">
        <v>44224</v>
      </c>
      <c r="H3" s="33">
        <v>14287</v>
      </c>
      <c r="I3" s="35"/>
      <c r="J3" s="33"/>
      <c r="K3" s="34">
        <v>14287</v>
      </c>
      <c r="L3" s="65">
        <f>_xlfn.IFNA(VLOOKUP(B3,'Principal Balance'!$A$2:B206,2,FALSE),"-")</f>
        <v>10183.780000000001</v>
      </c>
      <c r="M3" s="34"/>
      <c r="N3" s="33">
        <v>5.5</v>
      </c>
      <c r="O3" s="33">
        <v>60</v>
      </c>
      <c r="P3" s="79" t="s">
        <v>101</v>
      </c>
      <c r="Q3" s="33">
        <v>28</v>
      </c>
      <c r="R3" s="33"/>
      <c r="S3" s="33"/>
      <c r="T3" s="33"/>
      <c r="U3" s="33" t="s">
        <v>102</v>
      </c>
      <c r="V3" s="33"/>
      <c r="W3" s="33"/>
      <c r="X3" s="33"/>
      <c r="Y3" s="33" t="s">
        <v>103</v>
      </c>
      <c r="Z3" s="33"/>
      <c r="AA3" s="33" t="s">
        <v>74</v>
      </c>
    </row>
    <row r="4" spans="1:27" ht="18.75" x14ac:dyDescent="0.3">
      <c r="A4" s="35">
        <v>44209</v>
      </c>
      <c r="B4" s="39">
        <v>610032</v>
      </c>
      <c r="C4" s="33" t="s">
        <v>39</v>
      </c>
      <c r="D4" s="35">
        <v>44209</v>
      </c>
      <c r="E4" s="40">
        <v>4880</v>
      </c>
      <c r="F4" s="40">
        <v>4880</v>
      </c>
      <c r="G4" s="35">
        <v>44242</v>
      </c>
      <c r="H4" s="34">
        <v>4880</v>
      </c>
      <c r="I4" s="35"/>
      <c r="J4" s="34"/>
      <c r="K4" s="34">
        <v>4880</v>
      </c>
      <c r="L4" s="65">
        <f>_xlfn.IFNA(VLOOKUP(B4,'Principal Balance'!$A$2:B207,2,FALSE),"-")</f>
        <v>2231.9899999999998</v>
      </c>
      <c r="M4" s="34"/>
      <c r="N4" s="33">
        <v>5.5</v>
      </c>
      <c r="O4" s="33">
        <v>36</v>
      </c>
      <c r="P4" s="79">
        <v>778</v>
      </c>
      <c r="Q4" s="33">
        <v>22</v>
      </c>
      <c r="R4" s="33"/>
      <c r="S4" s="43"/>
      <c r="T4" s="44"/>
      <c r="U4" s="33" t="s">
        <v>53</v>
      </c>
      <c r="V4" s="33"/>
      <c r="W4" s="33"/>
      <c r="X4" s="33"/>
      <c r="Y4" s="33" t="s">
        <v>100</v>
      </c>
      <c r="Z4" s="33"/>
      <c r="AA4" s="33" t="s">
        <v>69</v>
      </c>
    </row>
    <row r="5" spans="1:27" ht="18.75" x14ac:dyDescent="0.3">
      <c r="A5" s="35">
        <v>44210</v>
      </c>
      <c r="B5" s="39">
        <v>810031</v>
      </c>
      <c r="C5" s="33" t="s">
        <v>63</v>
      </c>
      <c r="D5" s="35">
        <v>44232</v>
      </c>
      <c r="E5" s="40">
        <v>25000</v>
      </c>
      <c r="F5" s="40"/>
      <c r="G5" s="35"/>
      <c r="H5" s="34"/>
      <c r="I5" s="35"/>
      <c r="J5" s="34"/>
      <c r="K5" s="34"/>
      <c r="L5" s="65" t="str">
        <f>_xlfn.IFNA(VLOOKUP(B5,'Principal Balance'!$A$2:B208,2,FALSE),"-")</f>
        <v>-</v>
      </c>
      <c r="M5" s="34"/>
      <c r="N5" s="33">
        <v>5</v>
      </c>
      <c r="O5" s="33">
        <v>84</v>
      </c>
      <c r="P5" s="79">
        <v>675</v>
      </c>
      <c r="Q5" s="33">
        <v>34</v>
      </c>
      <c r="R5" s="33"/>
      <c r="S5" s="43"/>
      <c r="T5" s="44"/>
      <c r="U5" s="33" t="s">
        <v>66</v>
      </c>
      <c r="V5" s="33"/>
      <c r="W5" s="33"/>
      <c r="X5" s="33"/>
      <c r="Y5" s="33" t="s">
        <v>84</v>
      </c>
      <c r="Z5" s="33"/>
      <c r="AA5" s="33" t="s">
        <v>85</v>
      </c>
    </row>
    <row r="6" spans="1:27" ht="18.75" x14ac:dyDescent="0.3">
      <c r="A6" s="35">
        <v>44214</v>
      </c>
      <c r="B6" s="39">
        <v>710146</v>
      </c>
      <c r="C6" s="33" t="s">
        <v>39</v>
      </c>
      <c r="D6" s="35">
        <v>44235</v>
      </c>
      <c r="E6" s="40">
        <v>20000</v>
      </c>
      <c r="F6" s="40">
        <v>19855</v>
      </c>
      <c r="G6" s="35">
        <v>44239</v>
      </c>
      <c r="H6" s="34">
        <v>19855</v>
      </c>
      <c r="I6" s="35"/>
      <c r="J6" s="34"/>
      <c r="K6" s="34">
        <v>19855</v>
      </c>
      <c r="L6" s="65">
        <f>_xlfn.IFNA(VLOOKUP(B6,'Principal Balance'!$A$2:B209,2,FALSE),"-")</f>
        <v>15123.2</v>
      </c>
      <c r="M6" s="34"/>
      <c r="N6" s="33">
        <v>5.5</v>
      </c>
      <c r="O6" s="33">
        <v>60</v>
      </c>
      <c r="P6" s="79" t="s">
        <v>104</v>
      </c>
      <c r="Q6" s="33">
        <v>23</v>
      </c>
      <c r="R6" s="33"/>
      <c r="S6" s="43"/>
      <c r="T6" s="44"/>
      <c r="U6" s="33" t="s">
        <v>102</v>
      </c>
      <c r="V6" s="33"/>
      <c r="W6" s="33"/>
      <c r="X6" s="33"/>
      <c r="Y6" s="33" t="s">
        <v>103</v>
      </c>
      <c r="Z6" s="33"/>
      <c r="AA6" s="33" t="s">
        <v>105</v>
      </c>
    </row>
    <row r="7" spans="1:27" ht="18.75" x14ac:dyDescent="0.3">
      <c r="A7" s="35">
        <v>44225</v>
      </c>
      <c r="B7" s="33">
        <v>710147</v>
      </c>
      <c r="C7" s="33" t="s">
        <v>39</v>
      </c>
      <c r="D7" s="35">
        <v>44225</v>
      </c>
      <c r="E7" s="33">
        <v>5320</v>
      </c>
      <c r="F7" s="33">
        <v>5320</v>
      </c>
      <c r="G7" s="35">
        <v>44215</v>
      </c>
      <c r="H7" s="34">
        <v>5320</v>
      </c>
      <c r="I7" s="35"/>
      <c r="J7" s="34"/>
      <c r="K7" s="34">
        <v>5320</v>
      </c>
      <c r="L7" s="65">
        <f>_xlfn.IFNA(VLOOKUP(B7,'Principal Balance'!$A$2:B210,2,FALSE),"-")</f>
        <v>3469.21</v>
      </c>
      <c r="M7" s="34"/>
      <c r="N7" s="33">
        <v>5.5</v>
      </c>
      <c r="O7" s="33">
        <v>48</v>
      </c>
      <c r="P7" s="79">
        <v>761</v>
      </c>
      <c r="Q7" s="33">
        <v>17</v>
      </c>
      <c r="R7" s="33"/>
      <c r="S7" s="33"/>
      <c r="T7" s="33"/>
      <c r="U7" s="33" t="s">
        <v>53</v>
      </c>
      <c r="V7" s="33"/>
      <c r="W7" s="33"/>
      <c r="X7" s="33"/>
      <c r="Y7" s="33" t="s">
        <v>100</v>
      </c>
      <c r="Z7" s="33"/>
      <c r="AA7" s="33" t="s">
        <v>69</v>
      </c>
    </row>
    <row r="8" spans="1:27" ht="18.75" x14ac:dyDescent="0.3">
      <c r="A8" s="35">
        <v>44232</v>
      </c>
      <c r="B8" s="39">
        <v>710148</v>
      </c>
      <c r="C8" s="33" t="s">
        <v>39</v>
      </c>
      <c r="D8" s="35">
        <v>44237</v>
      </c>
      <c r="E8" s="33">
        <v>3880</v>
      </c>
      <c r="F8" s="33">
        <v>3880</v>
      </c>
      <c r="G8" s="35">
        <v>44239</v>
      </c>
      <c r="H8" s="34">
        <v>3880</v>
      </c>
      <c r="I8" s="35"/>
      <c r="J8" s="34"/>
      <c r="K8" s="34">
        <v>3880</v>
      </c>
      <c r="L8" s="65">
        <f>_xlfn.IFNA(VLOOKUP(B8,'Principal Balance'!$A$2:B211,2,FALSE),"-")</f>
        <v>2356.5</v>
      </c>
      <c r="M8" s="34"/>
      <c r="N8" s="33">
        <v>5.5</v>
      </c>
      <c r="O8" s="33">
        <v>48</v>
      </c>
      <c r="P8" s="33" t="s">
        <v>106</v>
      </c>
      <c r="Q8" s="33">
        <v>44</v>
      </c>
      <c r="R8" s="33"/>
      <c r="S8" s="33"/>
      <c r="T8" s="33"/>
      <c r="U8" s="33" t="s">
        <v>53</v>
      </c>
      <c r="V8" s="33"/>
      <c r="W8" s="33"/>
      <c r="X8" s="33"/>
      <c r="Y8" s="33" t="s">
        <v>107</v>
      </c>
      <c r="Z8" s="33"/>
      <c r="AA8" s="33" t="s">
        <v>108</v>
      </c>
    </row>
    <row r="9" spans="1:27" ht="18.75" x14ac:dyDescent="0.3">
      <c r="A9" s="35">
        <v>44237</v>
      </c>
      <c r="B9" s="39">
        <v>610033</v>
      </c>
      <c r="C9" s="33" t="s">
        <v>39</v>
      </c>
      <c r="D9" s="35">
        <v>44243</v>
      </c>
      <c r="E9" s="40">
        <v>8300</v>
      </c>
      <c r="F9" s="40">
        <v>8300</v>
      </c>
      <c r="G9" s="35">
        <v>44264</v>
      </c>
      <c r="H9" s="34">
        <v>8300</v>
      </c>
      <c r="I9" s="35"/>
      <c r="J9" s="34"/>
      <c r="K9" s="34">
        <v>8300</v>
      </c>
      <c r="L9" s="65">
        <f>_xlfn.IFNA(VLOOKUP(B9,'Principal Balance'!$A$2:B212,2,FALSE),"-")</f>
        <v>5702.65</v>
      </c>
      <c r="M9" s="34"/>
      <c r="N9" s="33">
        <v>5.5</v>
      </c>
      <c r="O9" s="33">
        <v>48</v>
      </c>
      <c r="P9" s="42">
        <v>614</v>
      </c>
      <c r="Q9" s="33">
        <v>24</v>
      </c>
      <c r="R9" s="33"/>
      <c r="S9" s="43"/>
      <c r="T9" s="44"/>
      <c r="U9" s="33" t="s">
        <v>109</v>
      </c>
      <c r="V9" s="33"/>
      <c r="W9" s="33"/>
      <c r="X9" s="33"/>
      <c r="Y9" s="33" t="s">
        <v>110</v>
      </c>
      <c r="Z9" s="33"/>
      <c r="AA9" s="33" t="s">
        <v>111</v>
      </c>
    </row>
    <row r="10" spans="1:27" ht="18.75" x14ac:dyDescent="0.3">
      <c r="A10" s="35">
        <v>44238</v>
      </c>
      <c r="B10" s="39">
        <v>710151</v>
      </c>
      <c r="C10" s="33" t="s">
        <v>39</v>
      </c>
      <c r="D10" s="35">
        <v>44260</v>
      </c>
      <c r="E10" s="40">
        <v>6880</v>
      </c>
      <c r="F10" s="40">
        <v>6880</v>
      </c>
      <c r="G10" s="35">
        <v>44264</v>
      </c>
      <c r="H10" s="34">
        <v>6880</v>
      </c>
      <c r="I10" s="35"/>
      <c r="J10" s="34"/>
      <c r="K10" s="34">
        <v>6880</v>
      </c>
      <c r="L10" s="65">
        <f>_xlfn.IFNA(VLOOKUP(B10,'Principal Balance'!$A$2:B213,2,FALSE),"-")</f>
        <v>5250.76</v>
      </c>
      <c r="M10" s="34"/>
      <c r="N10" s="33">
        <v>5.5</v>
      </c>
      <c r="O10" s="33">
        <v>48</v>
      </c>
      <c r="P10" s="42" t="s">
        <v>112</v>
      </c>
      <c r="Q10" s="33">
        <v>23</v>
      </c>
      <c r="R10" s="33">
        <v>4</v>
      </c>
      <c r="S10" s="43">
        <v>640</v>
      </c>
      <c r="T10" s="44"/>
      <c r="U10" s="33" t="s">
        <v>53</v>
      </c>
      <c r="V10" s="33"/>
      <c r="W10" s="33"/>
      <c r="X10" s="33"/>
      <c r="Y10" s="33" t="s">
        <v>100</v>
      </c>
      <c r="Z10" s="33"/>
      <c r="AA10" s="33" t="s">
        <v>69</v>
      </c>
    </row>
    <row r="11" spans="1:27" ht="18.75" x14ac:dyDescent="0.3">
      <c r="A11" s="35">
        <v>44239</v>
      </c>
      <c r="B11" s="39">
        <v>610034</v>
      </c>
      <c r="C11" s="33" t="s">
        <v>39</v>
      </c>
      <c r="D11" s="35">
        <v>44243</v>
      </c>
      <c r="E11" s="40">
        <v>5320</v>
      </c>
      <c r="F11" s="40">
        <v>5320</v>
      </c>
      <c r="G11" s="35">
        <v>44243</v>
      </c>
      <c r="H11" s="34">
        <v>5320</v>
      </c>
      <c r="I11" s="35"/>
      <c r="J11" s="34"/>
      <c r="K11" s="34">
        <v>5320</v>
      </c>
      <c r="L11" s="65">
        <f>_xlfn.IFNA(VLOOKUP(B11,'Principal Balance'!$A$2:B214,2,FALSE),"-")</f>
        <v>2764.43</v>
      </c>
      <c r="M11" s="34"/>
      <c r="N11" s="33">
        <v>5.5</v>
      </c>
      <c r="O11" s="33">
        <v>36</v>
      </c>
      <c r="P11" s="42">
        <v>738</v>
      </c>
      <c r="Q11" s="33">
        <v>26</v>
      </c>
      <c r="R11" s="33"/>
      <c r="S11" s="43"/>
      <c r="T11" s="44"/>
      <c r="U11" s="33" t="s">
        <v>53</v>
      </c>
      <c r="V11" s="33"/>
      <c r="W11" s="33"/>
      <c r="X11" s="33"/>
      <c r="Y11" s="33" t="s">
        <v>100</v>
      </c>
      <c r="Z11" s="33"/>
      <c r="AA11" s="33" t="s">
        <v>69</v>
      </c>
    </row>
    <row r="12" spans="1:27" ht="18.75" x14ac:dyDescent="0.3">
      <c r="A12" s="35">
        <v>44245</v>
      </c>
      <c r="B12" s="39">
        <v>710149</v>
      </c>
      <c r="C12" s="33" t="s">
        <v>39</v>
      </c>
      <c r="D12" s="35">
        <v>117294</v>
      </c>
      <c r="E12" s="40">
        <v>6770</v>
      </c>
      <c r="F12" s="40">
        <v>6770</v>
      </c>
      <c r="G12" s="35">
        <v>44246</v>
      </c>
      <c r="H12" s="34">
        <v>6770</v>
      </c>
      <c r="I12" s="35"/>
      <c r="J12" s="34"/>
      <c r="K12" s="34">
        <v>6770</v>
      </c>
      <c r="L12" s="65">
        <f>_xlfn.IFNA(VLOOKUP(B12,'Principal Balance'!$A$2:B215,2,FALSE),"-")</f>
        <v>3968.96</v>
      </c>
      <c r="M12" s="34"/>
      <c r="N12" s="33">
        <v>5.5</v>
      </c>
      <c r="O12" s="33">
        <v>36</v>
      </c>
      <c r="P12" s="42">
        <v>733</v>
      </c>
      <c r="Q12" s="33">
        <v>32</v>
      </c>
      <c r="R12" s="33"/>
      <c r="S12" s="43"/>
      <c r="T12" s="44"/>
      <c r="U12" s="33" t="s">
        <v>53</v>
      </c>
      <c r="V12" s="33"/>
      <c r="W12" s="33"/>
      <c r="X12" s="33"/>
      <c r="Y12" s="33" t="s">
        <v>100</v>
      </c>
      <c r="Z12" s="33"/>
      <c r="AA12" s="33" t="s">
        <v>69</v>
      </c>
    </row>
    <row r="13" spans="1:27" ht="18.75" x14ac:dyDescent="0.3">
      <c r="A13" s="35">
        <v>44246</v>
      </c>
      <c r="B13" s="33">
        <v>710150</v>
      </c>
      <c r="C13" s="33" t="s">
        <v>39</v>
      </c>
      <c r="D13" s="35">
        <v>44252</v>
      </c>
      <c r="E13" s="33">
        <v>1500</v>
      </c>
      <c r="F13" s="33">
        <v>1500</v>
      </c>
      <c r="G13" s="35">
        <v>44265</v>
      </c>
      <c r="H13" s="34">
        <v>1500</v>
      </c>
      <c r="I13" s="35"/>
      <c r="J13" s="34"/>
      <c r="K13" s="34">
        <v>1500</v>
      </c>
      <c r="L13" s="65">
        <f>_xlfn.IFNA(VLOOKUP(B13,'Principal Balance'!$A$2:B216,2,FALSE),"-")</f>
        <v>427.84</v>
      </c>
      <c r="M13" s="34"/>
      <c r="N13" s="33">
        <v>5.5</v>
      </c>
      <c r="O13" s="33">
        <v>24</v>
      </c>
      <c r="P13" s="33">
        <v>711</v>
      </c>
      <c r="Q13" s="33">
        <v>26</v>
      </c>
      <c r="R13" s="33"/>
      <c r="S13" s="33"/>
      <c r="T13" s="33"/>
      <c r="U13" s="33" t="s">
        <v>113</v>
      </c>
      <c r="V13" s="33"/>
      <c r="W13" s="33"/>
      <c r="X13" s="33"/>
      <c r="Y13" s="33" t="s">
        <v>77</v>
      </c>
      <c r="Z13" s="33"/>
      <c r="AA13" s="33" t="s">
        <v>51</v>
      </c>
    </row>
    <row r="14" spans="1:27" ht="18.75" x14ac:dyDescent="0.3">
      <c r="A14" s="35">
        <v>44259</v>
      </c>
      <c r="B14" s="39">
        <v>610035</v>
      </c>
      <c r="C14" s="33" t="s">
        <v>39</v>
      </c>
      <c r="D14" s="35">
        <v>44260</v>
      </c>
      <c r="E14" s="33">
        <v>5320</v>
      </c>
      <c r="F14" s="33">
        <v>5320</v>
      </c>
      <c r="G14" s="35">
        <v>44265</v>
      </c>
      <c r="H14" s="34">
        <v>5320</v>
      </c>
      <c r="I14" s="35"/>
      <c r="J14" s="34"/>
      <c r="K14" s="34">
        <v>5320</v>
      </c>
      <c r="L14" s="65">
        <f>_xlfn.IFNA(VLOOKUP(B14,'Principal Balance'!$A$2:B217,2,FALSE),"-")</f>
        <v>2761</v>
      </c>
      <c r="M14" s="34"/>
      <c r="N14" s="33">
        <v>5.5</v>
      </c>
      <c r="O14" s="33">
        <v>36</v>
      </c>
      <c r="P14" s="33" t="s">
        <v>114</v>
      </c>
      <c r="Q14" s="33">
        <v>29</v>
      </c>
      <c r="R14" s="33"/>
      <c r="S14" s="33"/>
      <c r="T14" s="33"/>
      <c r="U14" s="33" t="s">
        <v>53</v>
      </c>
      <c r="V14" s="33"/>
      <c r="W14" s="33"/>
      <c r="X14" s="33"/>
      <c r="Y14" s="33" t="s">
        <v>100</v>
      </c>
      <c r="Z14" s="33"/>
      <c r="AA14" s="33" t="s">
        <v>115</v>
      </c>
    </row>
    <row r="15" spans="1:27" ht="18.75" x14ac:dyDescent="0.3">
      <c r="A15" s="35">
        <v>44272</v>
      </c>
      <c r="B15" s="39">
        <v>710152</v>
      </c>
      <c r="C15" s="33" t="s">
        <v>39</v>
      </c>
      <c r="D15" s="35">
        <v>44273</v>
      </c>
      <c r="E15" s="33">
        <v>5200</v>
      </c>
      <c r="F15" s="33">
        <v>5200</v>
      </c>
      <c r="G15" s="35">
        <v>44273</v>
      </c>
      <c r="H15" s="34">
        <v>5200</v>
      </c>
      <c r="I15" s="35"/>
      <c r="J15" s="34"/>
      <c r="K15" s="34">
        <v>5200</v>
      </c>
      <c r="L15" s="65">
        <f>_xlfn.IFNA(VLOOKUP(B15,'Principal Balance'!$A$2:B218,2,FALSE),"-")</f>
        <v>2979.1</v>
      </c>
      <c r="M15" s="34"/>
      <c r="N15" s="33">
        <v>5.5</v>
      </c>
      <c r="O15" s="33">
        <v>36</v>
      </c>
      <c r="P15" s="33">
        <v>789</v>
      </c>
      <c r="Q15" s="33">
        <v>36</v>
      </c>
      <c r="R15" s="33"/>
      <c r="S15" s="33"/>
      <c r="T15" s="33"/>
      <c r="U15" s="33" t="s">
        <v>53</v>
      </c>
      <c r="V15" s="33"/>
      <c r="W15" s="33"/>
      <c r="X15" s="33"/>
      <c r="Y15" s="33" t="s">
        <v>100</v>
      </c>
      <c r="Z15" s="33"/>
      <c r="AA15" s="33" t="s">
        <v>69</v>
      </c>
    </row>
    <row r="16" spans="1:27" ht="18.75" x14ac:dyDescent="0.3">
      <c r="A16" s="35">
        <v>44275</v>
      </c>
      <c r="B16" s="39">
        <v>710153</v>
      </c>
      <c r="C16" s="33" t="s">
        <v>39</v>
      </c>
      <c r="D16" s="35">
        <v>44284</v>
      </c>
      <c r="E16" s="33">
        <v>5000</v>
      </c>
      <c r="F16" s="33">
        <v>5000</v>
      </c>
      <c r="G16" s="35"/>
      <c r="H16" s="34"/>
      <c r="I16" s="35"/>
      <c r="J16" s="34"/>
      <c r="K16" s="34"/>
      <c r="L16" s="65">
        <f>_xlfn.IFNA(VLOOKUP(B16,'Principal Balance'!$A$2:B219,2,FALSE),"-")</f>
        <v>0</v>
      </c>
      <c r="M16" s="54"/>
      <c r="N16" s="33">
        <v>5.5</v>
      </c>
      <c r="O16" s="33">
        <v>36</v>
      </c>
      <c r="P16" s="33">
        <v>771</v>
      </c>
      <c r="Q16" s="33">
        <v>16</v>
      </c>
      <c r="R16" s="33"/>
      <c r="S16" s="33"/>
      <c r="T16" s="33"/>
      <c r="U16" s="33" t="s">
        <v>53</v>
      </c>
      <c r="V16" s="33"/>
      <c r="W16" s="33"/>
      <c r="X16" s="33"/>
      <c r="Y16" s="33" t="s">
        <v>100</v>
      </c>
      <c r="Z16" s="33"/>
      <c r="AA16" s="33" t="s">
        <v>69</v>
      </c>
    </row>
    <row r="17" spans="1:27" ht="18.75" x14ac:dyDescent="0.3">
      <c r="A17" s="35">
        <v>44285</v>
      </c>
      <c r="B17" s="39">
        <v>710154</v>
      </c>
      <c r="C17" s="33" t="s">
        <v>39</v>
      </c>
      <c r="D17" s="35">
        <v>44291</v>
      </c>
      <c r="E17" s="33">
        <v>5400</v>
      </c>
      <c r="F17" s="33">
        <v>5300</v>
      </c>
      <c r="G17" s="35">
        <v>44291</v>
      </c>
      <c r="H17" s="34">
        <v>5300</v>
      </c>
      <c r="I17" s="35"/>
      <c r="J17" s="34"/>
      <c r="K17" s="34">
        <v>5300</v>
      </c>
      <c r="L17" s="65">
        <f>_xlfn.IFNA(VLOOKUP(B17,'Principal Balance'!$A$2:B220,2,FALSE),"-")</f>
        <v>4034.84</v>
      </c>
      <c r="M17" s="34"/>
      <c r="N17" s="33">
        <v>5.5</v>
      </c>
      <c r="O17" s="33">
        <v>48</v>
      </c>
      <c r="P17" s="33">
        <v>683</v>
      </c>
      <c r="Q17" s="33">
        <v>20</v>
      </c>
      <c r="R17" s="33">
        <v>2</v>
      </c>
      <c r="S17" s="33">
        <v>246</v>
      </c>
      <c r="T17" s="35">
        <v>44747</v>
      </c>
      <c r="U17" s="33" t="s">
        <v>53</v>
      </c>
      <c r="V17" s="33"/>
      <c r="W17" s="33"/>
      <c r="X17" s="33"/>
      <c r="Y17" s="33" t="s">
        <v>100</v>
      </c>
      <c r="Z17" s="33"/>
      <c r="AA17" s="33" t="s">
        <v>69</v>
      </c>
    </row>
    <row r="18" spans="1:27" ht="18.75" x14ac:dyDescent="0.3">
      <c r="A18" s="35">
        <v>44287</v>
      </c>
      <c r="B18" s="39">
        <v>610036</v>
      </c>
      <c r="C18" s="33" t="s">
        <v>39</v>
      </c>
      <c r="D18" s="35">
        <v>44291</v>
      </c>
      <c r="E18" s="33">
        <v>6880</v>
      </c>
      <c r="F18" s="33">
        <v>6880</v>
      </c>
      <c r="G18" s="35">
        <v>44293</v>
      </c>
      <c r="H18" s="34">
        <v>6880</v>
      </c>
      <c r="I18" s="35"/>
      <c r="J18" s="34"/>
      <c r="K18" s="34">
        <v>6880</v>
      </c>
      <c r="L18" s="65">
        <f>_xlfn.IFNA(VLOOKUP(B18,'Principal Balance'!$A$2:B221,2,FALSE),"-")</f>
        <v>4881.03</v>
      </c>
      <c r="M18" s="34"/>
      <c r="N18" s="33">
        <v>5.5</v>
      </c>
      <c r="O18" s="33">
        <v>48</v>
      </c>
      <c r="P18" s="33" t="s">
        <v>116</v>
      </c>
      <c r="Q18" s="33">
        <v>33</v>
      </c>
      <c r="R18" s="33"/>
      <c r="S18" s="33"/>
      <c r="T18" s="33"/>
      <c r="U18" s="33" t="s">
        <v>53</v>
      </c>
      <c r="V18" s="33"/>
      <c r="W18" s="33"/>
      <c r="X18" s="33"/>
      <c r="Y18" s="33" t="s">
        <v>100</v>
      </c>
      <c r="Z18" s="33"/>
      <c r="AA18" s="33" t="s">
        <v>69</v>
      </c>
    </row>
    <row r="19" spans="1:27" ht="18.75" x14ac:dyDescent="0.3">
      <c r="A19" s="35">
        <v>44291</v>
      </c>
      <c r="B19" s="39">
        <v>710155</v>
      </c>
      <c r="C19" s="33" t="s">
        <v>39</v>
      </c>
      <c r="D19" s="35">
        <v>44293</v>
      </c>
      <c r="E19" s="33">
        <v>1900</v>
      </c>
      <c r="F19" s="33">
        <v>1900</v>
      </c>
      <c r="G19" s="35">
        <v>44298</v>
      </c>
      <c r="H19" s="34">
        <v>1900</v>
      </c>
      <c r="I19" s="35"/>
      <c r="J19" s="34"/>
      <c r="K19" s="34">
        <v>1900</v>
      </c>
      <c r="L19" s="65">
        <f>_xlfn.IFNA(VLOOKUP(B19,'Principal Balance'!$A$2:B222,2,FALSE),"-")</f>
        <v>820.74</v>
      </c>
      <c r="M19" s="34"/>
      <c r="N19" s="33">
        <v>5.5</v>
      </c>
      <c r="O19" s="33">
        <v>24</v>
      </c>
      <c r="P19" s="33" t="s">
        <v>117</v>
      </c>
      <c r="Q19" s="33">
        <v>54</v>
      </c>
      <c r="R19" s="33"/>
      <c r="S19" s="33"/>
      <c r="T19" s="33"/>
      <c r="U19" s="33" t="s">
        <v>53</v>
      </c>
      <c r="V19" s="33"/>
      <c r="W19" s="33"/>
      <c r="X19" s="33"/>
      <c r="Y19" s="33" t="s">
        <v>79</v>
      </c>
      <c r="Z19" s="33"/>
      <c r="AA19" s="33" t="s">
        <v>118</v>
      </c>
    </row>
    <row r="20" spans="1:27" ht="18.75" x14ac:dyDescent="0.3">
      <c r="A20" s="35">
        <v>44291</v>
      </c>
      <c r="B20" s="39">
        <v>810032</v>
      </c>
      <c r="C20" s="33" t="s">
        <v>63</v>
      </c>
      <c r="D20" s="35">
        <v>44307</v>
      </c>
      <c r="E20" s="33">
        <v>20000</v>
      </c>
      <c r="F20" s="33"/>
      <c r="G20" s="35"/>
      <c r="H20" s="34"/>
      <c r="I20" s="35"/>
      <c r="J20" s="34"/>
      <c r="K20" s="34"/>
      <c r="L20" s="65" t="str">
        <f>_xlfn.IFNA(VLOOKUP(B20,'Principal Balance'!$A$2:B223,2,FALSE),"-")</f>
        <v>-</v>
      </c>
      <c r="M20" s="34"/>
      <c r="N20" s="33">
        <v>5</v>
      </c>
      <c r="O20" s="33">
        <v>60</v>
      </c>
      <c r="P20" s="33">
        <v>706</v>
      </c>
      <c r="Q20" s="33">
        <v>43</v>
      </c>
      <c r="R20" s="33"/>
      <c r="S20" s="33"/>
      <c r="T20" s="33"/>
      <c r="U20" s="33" t="s">
        <v>66</v>
      </c>
      <c r="V20" s="33"/>
      <c r="W20" s="33"/>
      <c r="X20" s="33"/>
      <c r="Y20" s="33" t="s">
        <v>119</v>
      </c>
      <c r="Z20" s="33"/>
      <c r="AA20" s="33" t="s">
        <v>69</v>
      </c>
    </row>
    <row r="21" spans="1:27" ht="18.75" x14ac:dyDescent="0.3">
      <c r="A21" s="35">
        <v>44294</v>
      </c>
      <c r="B21" s="39">
        <v>710156</v>
      </c>
      <c r="C21" s="33" t="s">
        <v>39</v>
      </c>
      <c r="D21" s="35">
        <v>44298</v>
      </c>
      <c r="E21" s="33">
        <v>6506</v>
      </c>
      <c r="F21" s="33">
        <v>0</v>
      </c>
      <c r="G21" s="35" t="s">
        <v>120</v>
      </c>
      <c r="H21" s="34">
        <v>0</v>
      </c>
      <c r="I21" s="35"/>
      <c r="J21" s="34"/>
      <c r="K21" s="34">
        <v>0</v>
      </c>
      <c r="L21" s="65">
        <f>_xlfn.IFNA(VLOOKUP(B21,'Principal Balance'!$A$2:B224,2,FALSE),"-")</f>
        <v>1691.05</v>
      </c>
      <c r="M21" s="34"/>
      <c r="N21" s="33">
        <v>5.25</v>
      </c>
      <c r="O21" s="33">
        <v>24</v>
      </c>
      <c r="P21" s="33" t="s">
        <v>121</v>
      </c>
      <c r="Q21" s="33" t="s">
        <v>122</v>
      </c>
      <c r="R21" s="33"/>
      <c r="S21" s="33"/>
      <c r="T21" s="33"/>
      <c r="U21" s="33" t="s">
        <v>123</v>
      </c>
      <c r="V21" s="33"/>
      <c r="W21" s="33"/>
      <c r="X21" s="33"/>
      <c r="Y21" s="33" t="s">
        <v>47</v>
      </c>
      <c r="Z21" s="33"/>
      <c r="AA21" s="33" t="s">
        <v>80</v>
      </c>
    </row>
    <row r="22" spans="1:27" ht="18.75" x14ac:dyDescent="0.3">
      <c r="A22" s="35">
        <v>44298</v>
      </c>
      <c r="B22" s="39">
        <v>710157</v>
      </c>
      <c r="C22" s="33" t="s">
        <v>39</v>
      </c>
      <c r="D22" s="35">
        <v>44302</v>
      </c>
      <c r="E22" s="33">
        <v>11000</v>
      </c>
      <c r="F22" s="33">
        <v>10298</v>
      </c>
      <c r="G22" s="35">
        <v>44316</v>
      </c>
      <c r="H22" s="34">
        <v>10298</v>
      </c>
      <c r="I22" s="35"/>
      <c r="J22" s="34"/>
      <c r="K22" s="34">
        <v>10298</v>
      </c>
      <c r="L22" s="65">
        <f>_xlfn.IFNA(VLOOKUP(B22,'Principal Balance'!$A$2:B225,2,FALSE),"-")</f>
        <v>7429.3</v>
      </c>
      <c r="M22" s="34"/>
      <c r="N22" s="33">
        <v>5.5</v>
      </c>
      <c r="O22" s="33">
        <v>48</v>
      </c>
      <c r="P22" s="33">
        <v>689</v>
      </c>
      <c r="Q22" s="33">
        <v>28</v>
      </c>
      <c r="R22" s="33"/>
      <c r="S22" s="33"/>
      <c r="T22" s="33"/>
      <c r="U22" s="33" t="s">
        <v>66</v>
      </c>
      <c r="V22" s="33"/>
      <c r="W22" s="33"/>
      <c r="X22" s="33"/>
      <c r="Y22" s="33" t="s">
        <v>124</v>
      </c>
      <c r="Z22" s="33"/>
      <c r="AA22" s="33" t="s">
        <v>125</v>
      </c>
    </row>
    <row r="23" spans="1:27" ht="18.75" x14ac:dyDescent="0.3">
      <c r="A23" s="35">
        <v>44304</v>
      </c>
      <c r="B23" s="39">
        <v>710158</v>
      </c>
      <c r="C23" s="33" t="s">
        <v>39</v>
      </c>
      <c r="D23" s="35">
        <v>44309</v>
      </c>
      <c r="E23" s="33">
        <v>4744</v>
      </c>
      <c r="F23" s="33">
        <v>4744</v>
      </c>
      <c r="G23" s="35">
        <v>44329</v>
      </c>
      <c r="H23" s="34">
        <v>4744</v>
      </c>
      <c r="I23" s="35"/>
      <c r="J23" s="34"/>
      <c r="K23" s="34">
        <v>4744</v>
      </c>
      <c r="L23" s="65">
        <f>_xlfn.IFNA(VLOOKUP(B23,'Principal Balance'!$A$2:B226,2,FALSE),"-")</f>
        <v>2818.65</v>
      </c>
      <c r="M23" s="34"/>
      <c r="N23" s="33">
        <v>5.5</v>
      </c>
      <c r="O23" s="33">
        <v>48</v>
      </c>
      <c r="P23" s="33" t="s">
        <v>126</v>
      </c>
      <c r="Q23" s="33">
        <v>34</v>
      </c>
      <c r="R23" s="33"/>
      <c r="S23" s="33"/>
      <c r="T23" s="33"/>
      <c r="U23" s="33" t="s">
        <v>127</v>
      </c>
      <c r="V23" s="33"/>
      <c r="W23" s="33"/>
      <c r="X23" s="33"/>
      <c r="Y23" s="33" t="s">
        <v>128</v>
      </c>
      <c r="Z23" s="33"/>
      <c r="AA23" s="33" t="s">
        <v>82</v>
      </c>
    </row>
    <row r="24" spans="1:27" ht="18.75" x14ac:dyDescent="0.3">
      <c r="A24" s="35">
        <v>44304</v>
      </c>
      <c r="B24" s="39">
        <v>710159</v>
      </c>
      <c r="C24" s="33" t="s">
        <v>39</v>
      </c>
      <c r="D24" s="35">
        <v>44308</v>
      </c>
      <c r="E24" s="33">
        <v>6880</v>
      </c>
      <c r="F24" s="33">
        <v>6880</v>
      </c>
      <c r="G24" s="35">
        <v>44308</v>
      </c>
      <c r="H24" s="34">
        <v>6880</v>
      </c>
      <c r="I24" s="35"/>
      <c r="J24" s="34"/>
      <c r="K24" s="34">
        <v>6880</v>
      </c>
      <c r="L24" s="65">
        <f>_xlfn.IFNA(VLOOKUP(B24,'Principal Balance'!$A$2:B227,2,FALSE),"-")</f>
        <v>4470.72</v>
      </c>
      <c r="M24" s="34"/>
      <c r="N24" s="33">
        <v>5.5</v>
      </c>
      <c r="O24" s="33">
        <v>48</v>
      </c>
      <c r="P24" s="33" t="s">
        <v>129</v>
      </c>
      <c r="Q24" s="33">
        <v>45</v>
      </c>
      <c r="R24" s="33"/>
      <c r="S24" s="33"/>
      <c r="T24" s="33"/>
      <c r="U24" s="33" t="s">
        <v>53</v>
      </c>
      <c r="V24" s="33"/>
      <c r="W24" s="33"/>
      <c r="X24" s="33"/>
      <c r="Y24" s="33" t="s">
        <v>107</v>
      </c>
      <c r="Z24" s="33"/>
      <c r="AA24" s="33" t="s">
        <v>69</v>
      </c>
    </row>
    <row r="25" spans="1:27" ht="18.75" x14ac:dyDescent="0.3">
      <c r="A25" s="35">
        <v>44304</v>
      </c>
      <c r="B25" s="39">
        <v>710160</v>
      </c>
      <c r="C25" s="33" t="s">
        <v>39</v>
      </c>
      <c r="D25" s="35">
        <v>44309</v>
      </c>
      <c r="E25" s="33">
        <v>2000</v>
      </c>
      <c r="F25" s="33">
        <v>2000</v>
      </c>
      <c r="G25" s="35">
        <v>44318</v>
      </c>
      <c r="H25" s="34">
        <v>2000</v>
      </c>
      <c r="I25" s="35"/>
      <c r="J25" s="34"/>
      <c r="K25" s="34">
        <v>2000</v>
      </c>
      <c r="L25" s="65">
        <f>_xlfn.IFNA(VLOOKUP(B25,'Principal Balance'!$A$2:B228,2,FALSE),"-")</f>
        <v>806</v>
      </c>
      <c r="M25" s="34"/>
      <c r="N25" s="33">
        <v>5.5</v>
      </c>
      <c r="O25" s="33">
        <v>24</v>
      </c>
      <c r="P25" s="33">
        <v>659</v>
      </c>
      <c r="Q25" s="33">
        <v>46</v>
      </c>
      <c r="R25" s="33"/>
      <c r="S25" s="33"/>
      <c r="T25" s="33"/>
      <c r="U25" s="33" t="s">
        <v>53</v>
      </c>
      <c r="V25" s="33"/>
      <c r="W25" s="33"/>
      <c r="X25" s="33"/>
      <c r="Y25" s="33" t="s">
        <v>107</v>
      </c>
      <c r="Z25" s="33"/>
      <c r="AA25" s="33" t="s">
        <v>130</v>
      </c>
    </row>
    <row r="26" spans="1:27" ht="18.75" x14ac:dyDescent="0.3">
      <c r="A26" s="35">
        <v>44308</v>
      </c>
      <c r="B26" s="39">
        <v>710161</v>
      </c>
      <c r="C26" s="33" t="s">
        <v>39</v>
      </c>
      <c r="D26" s="35">
        <v>44320</v>
      </c>
      <c r="E26" s="33">
        <v>6880</v>
      </c>
      <c r="F26" s="33">
        <v>6880</v>
      </c>
      <c r="G26" s="35">
        <v>44341</v>
      </c>
      <c r="H26" s="34">
        <v>6880</v>
      </c>
      <c r="I26" s="35"/>
      <c r="J26" s="34"/>
      <c r="K26" s="34">
        <v>6880</v>
      </c>
      <c r="L26" s="65">
        <f>_xlfn.IFNA(VLOOKUP(B26,'Principal Balance'!$A$2:B229,2,FALSE),"-")</f>
        <v>4133.42</v>
      </c>
      <c r="M26" s="34"/>
      <c r="N26" s="33">
        <v>5.5</v>
      </c>
      <c r="O26" s="33">
        <v>36</v>
      </c>
      <c r="P26" s="33">
        <v>792</v>
      </c>
      <c r="Q26" s="33">
        <v>11</v>
      </c>
      <c r="R26" s="33"/>
      <c r="S26" s="33"/>
      <c r="T26" s="33"/>
      <c r="U26" s="33" t="s">
        <v>53</v>
      </c>
      <c r="V26" s="33"/>
      <c r="W26" s="33"/>
      <c r="X26" s="33"/>
      <c r="Y26" s="33" t="s">
        <v>107</v>
      </c>
      <c r="Z26" s="33"/>
      <c r="AA26" s="33" t="s">
        <v>131</v>
      </c>
    </row>
    <row r="27" spans="1:27" ht="18.75" x14ac:dyDescent="0.3">
      <c r="A27" s="35">
        <v>44309</v>
      </c>
      <c r="B27" s="39">
        <v>710162</v>
      </c>
      <c r="C27" s="33" t="s">
        <v>39</v>
      </c>
      <c r="D27" s="35">
        <v>44320</v>
      </c>
      <c r="E27" s="33">
        <v>1700</v>
      </c>
      <c r="F27" s="33">
        <v>1667</v>
      </c>
      <c r="G27" s="35">
        <v>44327</v>
      </c>
      <c r="H27" s="34">
        <v>1667</v>
      </c>
      <c r="I27" s="35"/>
      <c r="J27" s="34"/>
      <c r="K27" s="34">
        <v>1667</v>
      </c>
      <c r="L27" s="65">
        <f>_xlfn.IFNA(VLOOKUP(B27,'Principal Balance'!$A$2:B230,2,FALSE),"-")</f>
        <v>596.91</v>
      </c>
      <c r="M27" s="34"/>
      <c r="N27" s="33">
        <v>5.5</v>
      </c>
      <c r="O27" s="33">
        <v>24</v>
      </c>
      <c r="P27" s="33" t="s">
        <v>132</v>
      </c>
      <c r="Q27" s="33">
        <v>59</v>
      </c>
      <c r="R27" s="33"/>
      <c r="S27" s="33"/>
      <c r="T27" s="33"/>
      <c r="U27" s="33" t="s">
        <v>133</v>
      </c>
      <c r="V27" s="33"/>
      <c r="W27" s="33"/>
      <c r="X27" s="33"/>
      <c r="Y27" s="33" t="s">
        <v>77</v>
      </c>
      <c r="Z27" s="33"/>
      <c r="AA27" s="33" t="s">
        <v>134</v>
      </c>
    </row>
    <row r="28" spans="1:27" ht="18.75" x14ac:dyDescent="0.3">
      <c r="A28" s="35">
        <v>44309</v>
      </c>
      <c r="B28" s="39">
        <v>710163</v>
      </c>
      <c r="C28" s="33" t="s">
        <v>135</v>
      </c>
      <c r="D28" s="35">
        <v>44320</v>
      </c>
      <c r="E28" s="33">
        <v>4181</v>
      </c>
      <c r="F28" s="33">
        <v>1970</v>
      </c>
      <c r="G28" s="35">
        <v>44327</v>
      </c>
      <c r="H28" s="34">
        <v>1970</v>
      </c>
      <c r="I28" s="35"/>
      <c r="J28" s="34"/>
      <c r="K28" s="34">
        <v>1970</v>
      </c>
      <c r="L28" s="65">
        <f>_xlfn.IFNA(VLOOKUP(B28,'Principal Balance'!$A$2:B231,2,FALSE),"-")</f>
        <v>2030.64</v>
      </c>
      <c r="M28" s="34"/>
      <c r="N28" s="33">
        <v>5.5</v>
      </c>
      <c r="O28" s="33">
        <v>36</v>
      </c>
      <c r="P28" s="33">
        <v>761</v>
      </c>
      <c r="Q28" s="33">
        <v>20</v>
      </c>
      <c r="R28" s="33"/>
      <c r="S28" s="33"/>
      <c r="T28" s="33"/>
      <c r="U28" s="33" t="s">
        <v>136</v>
      </c>
      <c r="V28" s="33"/>
      <c r="W28" s="33"/>
      <c r="X28" s="33"/>
      <c r="Y28" s="33" t="s">
        <v>77</v>
      </c>
      <c r="Z28" s="33"/>
      <c r="AA28" s="33" t="s">
        <v>137</v>
      </c>
    </row>
    <row r="29" spans="1:27" ht="18.75" x14ac:dyDescent="0.3">
      <c r="A29" s="35">
        <v>44308</v>
      </c>
      <c r="B29" s="39">
        <v>710164</v>
      </c>
      <c r="C29" s="33" t="s">
        <v>39</v>
      </c>
      <c r="D29" s="35">
        <v>44322</v>
      </c>
      <c r="E29" s="33">
        <v>1900</v>
      </c>
      <c r="F29" s="33">
        <v>1900</v>
      </c>
      <c r="G29" s="35">
        <v>44329</v>
      </c>
      <c r="H29" s="34">
        <v>1900</v>
      </c>
      <c r="I29" s="35"/>
      <c r="J29" s="34"/>
      <c r="K29" s="34">
        <v>1900</v>
      </c>
      <c r="L29" s="65">
        <f>_xlfn.IFNA(VLOOKUP(B29,'Principal Balance'!$A$2:B232,2,FALSE),"-")</f>
        <v>1636.18</v>
      </c>
      <c r="M29" s="34"/>
      <c r="N29" s="33">
        <v>5.5</v>
      </c>
      <c r="O29" s="33">
        <v>24</v>
      </c>
      <c r="P29" s="33" t="s">
        <v>138</v>
      </c>
      <c r="Q29" s="33">
        <v>25</v>
      </c>
      <c r="R29" s="95">
        <v>4</v>
      </c>
      <c r="S29" s="95">
        <v>1636</v>
      </c>
      <c r="T29" s="96"/>
      <c r="U29" s="33" t="s">
        <v>139</v>
      </c>
      <c r="V29" s="33"/>
      <c r="W29" s="33"/>
      <c r="X29" s="33"/>
      <c r="Y29" s="33" t="s">
        <v>79</v>
      </c>
      <c r="Z29" s="33"/>
      <c r="AA29" s="33" t="s">
        <v>60</v>
      </c>
    </row>
    <row r="30" spans="1:27" ht="18.75" x14ac:dyDescent="0.3">
      <c r="A30" s="35">
        <v>44308</v>
      </c>
      <c r="B30" s="39">
        <v>710165</v>
      </c>
      <c r="C30" s="33" t="s">
        <v>39</v>
      </c>
      <c r="D30" s="35">
        <v>44326</v>
      </c>
      <c r="E30" s="33">
        <v>2500</v>
      </c>
      <c r="F30" s="33">
        <v>2530</v>
      </c>
      <c r="G30" s="35">
        <v>44341</v>
      </c>
      <c r="H30" s="34">
        <v>2530</v>
      </c>
      <c r="I30" s="35"/>
      <c r="J30" s="34"/>
      <c r="K30" s="34">
        <v>2530</v>
      </c>
      <c r="L30" s="65">
        <f>_xlfn.IFNA(VLOOKUP(B30,'Principal Balance'!$A$2:B233,2,FALSE),"-")</f>
        <v>1667.52</v>
      </c>
      <c r="M30" s="34"/>
      <c r="N30" s="33">
        <v>5.5</v>
      </c>
      <c r="O30" s="33">
        <v>36</v>
      </c>
      <c r="P30" s="33">
        <v>816</v>
      </c>
      <c r="Q30" s="33">
        <v>38</v>
      </c>
      <c r="R30" s="33"/>
      <c r="S30" s="33"/>
      <c r="T30" s="33"/>
      <c r="U30" s="33" t="s">
        <v>140</v>
      </c>
      <c r="V30" s="33"/>
      <c r="W30" s="33"/>
      <c r="X30" s="33"/>
      <c r="Y30" s="33" t="s">
        <v>128</v>
      </c>
      <c r="Z30" s="33"/>
      <c r="AA30" s="33" t="s">
        <v>118</v>
      </c>
    </row>
    <row r="31" spans="1:27" ht="18.75" x14ac:dyDescent="0.3">
      <c r="A31" s="35">
        <v>44313</v>
      </c>
      <c r="B31" s="39">
        <v>710166</v>
      </c>
      <c r="C31" s="33" t="s">
        <v>39</v>
      </c>
      <c r="D31" s="35">
        <v>44341</v>
      </c>
      <c r="E31" s="33">
        <v>3000</v>
      </c>
      <c r="F31" s="33">
        <v>3088</v>
      </c>
      <c r="G31" s="35">
        <v>44351</v>
      </c>
      <c r="H31" s="34">
        <v>3087</v>
      </c>
      <c r="I31" s="35"/>
      <c r="J31" s="34"/>
      <c r="K31" s="34">
        <v>3087</v>
      </c>
      <c r="L31" s="65">
        <f>_xlfn.IFNA(VLOOKUP(B31,'Principal Balance'!$A$2:B234,2,FALSE),"-")</f>
        <v>1849.13</v>
      </c>
      <c r="M31" s="34"/>
      <c r="N31" s="33">
        <v>5.5</v>
      </c>
      <c r="O31" s="33">
        <v>36</v>
      </c>
      <c r="P31" s="33">
        <v>682</v>
      </c>
      <c r="Q31" s="33">
        <v>62</v>
      </c>
      <c r="R31" s="33"/>
      <c r="S31" s="33"/>
      <c r="T31" s="33"/>
      <c r="U31" s="33" t="s">
        <v>141</v>
      </c>
      <c r="V31" s="33"/>
      <c r="W31" s="33"/>
      <c r="X31" s="33"/>
      <c r="Y31" s="33" t="s">
        <v>67</v>
      </c>
      <c r="Z31" s="33"/>
      <c r="AA31" s="33" t="s">
        <v>142</v>
      </c>
    </row>
    <row r="32" spans="1:27" ht="18.75" x14ac:dyDescent="0.3">
      <c r="A32" s="35">
        <v>44322</v>
      </c>
      <c r="B32" s="33">
        <v>610037</v>
      </c>
      <c r="C32" s="33" t="s">
        <v>39</v>
      </c>
      <c r="D32" s="35">
        <v>44326</v>
      </c>
      <c r="E32" s="33">
        <v>6880</v>
      </c>
      <c r="F32" s="33">
        <v>6880</v>
      </c>
      <c r="G32" s="35">
        <v>44326</v>
      </c>
      <c r="H32" s="34">
        <v>6880</v>
      </c>
      <c r="I32" s="35"/>
      <c r="J32" s="34"/>
      <c r="K32" s="34">
        <v>6880</v>
      </c>
      <c r="L32" s="65">
        <f>_xlfn.IFNA(VLOOKUP(B32,'Principal Balance'!$A$2:B235,2,FALSE),"-")</f>
        <v>3721.63</v>
      </c>
      <c r="M32" s="34"/>
      <c r="N32" s="33">
        <v>5.5</v>
      </c>
      <c r="O32" s="33">
        <v>48</v>
      </c>
      <c r="P32" s="33">
        <v>723</v>
      </c>
      <c r="Q32" s="33">
        <v>26</v>
      </c>
      <c r="R32" s="33"/>
      <c r="S32" s="33"/>
      <c r="T32" s="33"/>
      <c r="U32" s="33" t="s">
        <v>53</v>
      </c>
      <c r="V32" s="33"/>
      <c r="W32" s="33"/>
      <c r="X32" s="33"/>
      <c r="Y32" s="33" t="s">
        <v>107</v>
      </c>
      <c r="Z32" s="33"/>
      <c r="AA32" s="33" t="s">
        <v>42</v>
      </c>
    </row>
    <row r="33" spans="1:27" ht="18.75" x14ac:dyDescent="0.3">
      <c r="A33" s="35">
        <v>44330</v>
      </c>
      <c r="B33" s="33">
        <v>710167</v>
      </c>
      <c r="C33" s="33" t="s">
        <v>39</v>
      </c>
      <c r="D33" s="35">
        <v>44340</v>
      </c>
      <c r="E33" s="33">
        <v>3535</v>
      </c>
      <c r="F33" s="33">
        <v>3535</v>
      </c>
      <c r="G33" s="35">
        <v>44372</v>
      </c>
      <c r="H33" s="34">
        <v>3535</v>
      </c>
      <c r="I33" s="35"/>
      <c r="J33" s="34"/>
      <c r="K33" s="34">
        <v>3535</v>
      </c>
      <c r="L33" s="65">
        <f>_xlfn.IFNA(VLOOKUP(B33,'Principal Balance'!$A$2:B236,2,FALSE),"-")</f>
        <v>2810.85</v>
      </c>
      <c r="M33" s="34"/>
      <c r="N33" s="33">
        <v>5.5</v>
      </c>
      <c r="O33" s="33">
        <v>36</v>
      </c>
      <c r="P33" s="33">
        <v>610</v>
      </c>
      <c r="Q33" s="33">
        <v>33</v>
      </c>
      <c r="R33" s="33"/>
      <c r="S33" s="33"/>
      <c r="T33" s="88"/>
      <c r="U33" s="33" t="s">
        <v>143</v>
      </c>
      <c r="V33" s="33"/>
      <c r="W33" s="33"/>
      <c r="X33" s="33"/>
      <c r="Y33" s="33" t="s">
        <v>128</v>
      </c>
      <c r="Z33" s="33"/>
      <c r="AA33" s="33" t="s">
        <v>105</v>
      </c>
    </row>
    <row r="34" spans="1:27" ht="18.75" x14ac:dyDescent="0.3">
      <c r="A34" s="35">
        <v>44341</v>
      </c>
      <c r="B34" s="33">
        <v>610038</v>
      </c>
      <c r="C34" s="33" t="s">
        <v>39</v>
      </c>
      <c r="D34" s="35">
        <v>44343</v>
      </c>
      <c r="E34" s="33">
        <v>6880</v>
      </c>
      <c r="F34" s="33">
        <v>6880</v>
      </c>
      <c r="G34" s="35">
        <v>44343</v>
      </c>
      <c r="H34" s="34">
        <v>6880</v>
      </c>
      <c r="I34" s="35"/>
      <c r="J34" s="34"/>
      <c r="K34" s="34">
        <v>6880</v>
      </c>
      <c r="L34" s="65">
        <f>_xlfn.IFNA(VLOOKUP(B34,'Principal Balance'!$A$2:B237,2,FALSE),"-")</f>
        <v>5109.1000000000004</v>
      </c>
      <c r="M34" s="34"/>
      <c r="N34" s="33">
        <v>5.5</v>
      </c>
      <c r="O34" s="33">
        <v>48</v>
      </c>
      <c r="P34" s="33">
        <v>572</v>
      </c>
      <c r="Q34" s="33" t="s">
        <v>49</v>
      </c>
      <c r="R34" s="33"/>
      <c r="S34" s="33"/>
      <c r="T34" s="33"/>
      <c r="U34" s="33" t="s">
        <v>53</v>
      </c>
      <c r="V34" s="33"/>
      <c r="W34" s="33"/>
      <c r="X34" s="33"/>
      <c r="Y34" s="33" t="s">
        <v>107</v>
      </c>
      <c r="Z34" s="33"/>
      <c r="AA34" s="33" t="s">
        <v>69</v>
      </c>
    </row>
    <row r="35" spans="1:27" ht="18.75" x14ac:dyDescent="0.3">
      <c r="A35" s="35">
        <v>44341</v>
      </c>
      <c r="B35" s="33">
        <v>710168</v>
      </c>
      <c r="C35" s="33" t="s">
        <v>39</v>
      </c>
      <c r="D35" s="35">
        <v>44351</v>
      </c>
      <c r="E35" s="33">
        <v>4000</v>
      </c>
      <c r="F35" s="33">
        <v>3220</v>
      </c>
      <c r="G35" s="35">
        <v>44377</v>
      </c>
      <c r="H35" s="34">
        <v>3220</v>
      </c>
      <c r="I35" s="35"/>
      <c r="J35" s="34"/>
      <c r="K35" s="34">
        <v>3220</v>
      </c>
      <c r="L35" s="65">
        <f>_xlfn.IFNA(VLOOKUP(B35,'Principal Balance'!$A$2:B238,2,FALSE),"-")</f>
        <v>2242.88</v>
      </c>
      <c r="M35" s="34"/>
      <c r="N35" s="33">
        <v>5.5</v>
      </c>
      <c r="O35" s="33">
        <v>36</v>
      </c>
      <c r="P35" s="33">
        <v>564</v>
      </c>
      <c r="Q35" s="33">
        <v>35</v>
      </c>
      <c r="R35" s="33"/>
      <c r="S35" s="33"/>
      <c r="T35" s="33"/>
      <c r="U35" s="33" t="s">
        <v>144</v>
      </c>
      <c r="V35" s="33"/>
      <c r="W35" s="33"/>
      <c r="X35" s="33"/>
      <c r="Y35" s="33" t="s">
        <v>79</v>
      </c>
      <c r="Z35" s="33"/>
      <c r="AA35" s="33" t="s">
        <v>142</v>
      </c>
    </row>
    <row r="36" spans="1:27" ht="18.75" x14ac:dyDescent="0.3">
      <c r="A36" s="35">
        <v>44343</v>
      </c>
      <c r="B36" s="33">
        <v>610039</v>
      </c>
      <c r="C36" s="33" t="s">
        <v>39</v>
      </c>
      <c r="D36" s="35"/>
      <c r="E36" s="33">
        <v>5500</v>
      </c>
      <c r="F36" s="33"/>
      <c r="G36" s="35"/>
      <c r="H36" s="34"/>
      <c r="I36" s="35"/>
      <c r="J36" s="34"/>
      <c r="K36" s="34"/>
      <c r="L36" s="65">
        <f>_xlfn.IFNA(VLOOKUP(B36,'Principal Balance'!$A$2:B239,2,FALSE),"-")</f>
        <v>0</v>
      </c>
      <c r="M36" s="54"/>
      <c r="N36" s="33">
        <v>5.5</v>
      </c>
      <c r="O36" s="33">
        <v>36</v>
      </c>
      <c r="P36" s="33">
        <v>569</v>
      </c>
      <c r="Q36" s="33">
        <v>45</v>
      </c>
      <c r="R36" s="33"/>
      <c r="S36" s="33"/>
      <c r="T36" s="33"/>
      <c r="U36" s="33" t="s">
        <v>53</v>
      </c>
      <c r="V36" s="33"/>
      <c r="W36" s="33"/>
      <c r="X36" s="33"/>
      <c r="Y36" s="33" t="s">
        <v>107</v>
      </c>
      <c r="Z36" s="33"/>
      <c r="AA36" s="33" t="s">
        <v>69</v>
      </c>
    </row>
    <row r="37" spans="1:27" ht="18.75" x14ac:dyDescent="0.3">
      <c r="A37" s="35">
        <v>44343</v>
      </c>
      <c r="B37" s="33">
        <v>610040</v>
      </c>
      <c r="C37" s="33" t="s">
        <v>39</v>
      </c>
      <c r="D37" s="35">
        <v>44355</v>
      </c>
      <c r="E37" s="33">
        <v>22500</v>
      </c>
      <c r="F37" s="33">
        <v>22522</v>
      </c>
      <c r="G37" s="35">
        <v>44361</v>
      </c>
      <c r="H37" s="34">
        <v>22522</v>
      </c>
      <c r="I37" s="35"/>
      <c r="J37" s="34"/>
      <c r="K37" s="34">
        <v>22522</v>
      </c>
      <c r="L37" s="65">
        <f>_xlfn.IFNA(VLOOKUP(B37,'Principal Balance'!$A$2:B240,2,FALSE),"-")</f>
        <v>18088.02</v>
      </c>
      <c r="M37" s="34"/>
      <c r="N37" s="33">
        <v>5.5</v>
      </c>
      <c r="O37" s="33">
        <v>60</v>
      </c>
      <c r="P37" s="33" t="s">
        <v>145</v>
      </c>
      <c r="Q37" s="33">
        <v>32</v>
      </c>
      <c r="R37" s="33"/>
      <c r="S37" s="33"/>
      <c r="T37" s="33"/>
      <c r="U37" s="33" t="s">
        <v>66</v>
      </c>
      <c r="V37" s="33"/>
      <c r="W37" s="33"/>
      <c r="X37" s="33"/>
      <c r="Y37" s="33" t="s">
        <v>146</v>
      </c>
      <c r="Z37" s="33"/>
      <c r="AA37" s="33" t="s">
        <v>147</v>
      </c>
    </row>
    <row r="38" spans="1:27" ht="18.75" x14ac:dyDescent="0.3">
      <c r="A38" s="35">
        <v>44343</v>
      </c>
      <c r="B38" s="33">
        <v>710169</v>
      </c>
      <c r="C38" s="33" t="s">
        <v>39</v>
      </c>
      <c r="D38" s="35">
        <v>44351</v>
      </c>
      <c r="E38" s="33">
        <v>2500</v>
      </c>
      <c r="F38" s="33">
        <v>2530</v>
      </c>
      <c r="G38" s="35">
        <v>44378</v>
      </c>
      <c r="H38" s="34">
        <v>2530</v>
      </c>
      <c r="I38" s="35"/>
      <c r="J38" s="34"/>
      <c r="K38" s="34">
        <v>2530</v>
      </c>
      <c r="L38" s="65">
        <f>_xlfn.IFNA(VLOOKUP(B38,'Principal Balance'!$A$2:B241,2,FALSE),"-")</f>
        <v>1749.5</v>
      </c>
      <c r="M38" s="34"/>
      <c r="N38" s="33">
        <v>5.5</v>
      </c>
      <c r="O38" s="33">
        <v>36</v>
      </c>
      <c r="P38" s="33" t="s">
        <v>49</v>
      </c>
      <c r="Q38" s="33">
        <v>19</v>
      </c>
      <c r="R38" s="33"/>
      <c r="S38" s="33"/>
      <c r="T38" s="33"/>
      <c r="U38" s="33" t="s">
        <v>127</v>
      </c>
      <c r="V38" s="33"/>
      <c r="W38" s="33"/>
      <c r="X38" s="33"/>
      <c r="Y38" s="33" t="s">
        <v>128</v>
      </c>
      <c r="Z38" s="33"/>
      <c r="AA38" s="33" t="s">
        <v>82</v>
      </c>
    </row>
    <row r="39" spans="1:27" ht="18.75" x14ac:dyDescent="0.3">
      <c r="A39" s="35">
        <v>44358</v>
      </c>
      <c r="B39" s="33">
        <v>510002</v>
      </c>
      <c r="C39" s="33" t="s">
        <v>148</v>
      </c>
      <c r="D39" s="35">
        <v>44364</v>
      </c>
      <c r="E39" s="33">
        <v>1781</v>
      </c>
      <c r="F39" s="33">
        <v>1781</v>
      </c>
      <c r="G39" s="35">
        <v>44377</v>
      </c>
      <c r="H39" s="34">
        <v>1781</v>
      </c>
      <c r="I39" s="35"/>
      <c r="J39" s="34"/>
      <c r="K39" s="34">
        <v>1781</v>
      </c>
      <c r="L39" s="65">
        <f>_xlfn.IFNA(VLOOKUP(B39,'Principal Balance'!$A$2:B242,2,FALSE),"-")</f>
        <v>0</v>
      </c>
      <c r="M39" s="34"/>
      <c r="N39" s="33">
        <v>5.5</v>
      </c>
      <c r="O39" s="33">
        <v>48</v>
      </c>
      <c r="P39" s="33">
        <v>546</v>
      </c>
      <c r="Q39" s="33" t="s">
        <v>49</v>
      </c>
      <c r="R39" s="33"/>
      <c r="S39" s="33"/>
      <c r="T39" s="33"/>
      <c r="U39" s="33" t="s">
        <v>149</v>
      </c>
      <c r="V39" s="33"/>
      <c r="W39" s="33"/>
      <c r="X39" s="33"/>
      <c r="Y39" s="33" t="s">
        <v>47</v>
      </c>
      <c r="Z39" s="33"/>
      <c r="AA39" s="33" t="s">
        <v>51</v>
      </c>
    </row>
    <row r="40" spans="1:27" ht="18.75" x14ac:dyDescent="0.3">
      <c r="A40" s="35">
        <v>44361</v>
      </c>
      <c r="B40" s="33">
        <v>610041</v>
      </c>
      <c r="C40" s="33" t="s">
        <v>39</v>
      </c>
      <c r="D40" s="35">
        <v>44361</v>
      </c>
      <c r="E40" s="33">
        <v>5320</v>
      </c>
      <c r="F40" s="33">
        <v>5320</v>
      </c>
      <c r="G40" s="35">
        <v>44361</v>
      </c>
      <c r="H40" s="34">
        <v>5320</v>
      </c>
      <c r="I40" s="35"/>
      <c r="J40" s="34"/>
      <c r="K40" s="34">
        <v>5320</v>
      </c>
      <c r="L40" s="65">
        <f>_xlfn.IFNA(VLOOKUP(B40,'Principal Balance'!$A$2:B243,2,FALSE),"-")</f>
        <v>3662.73</v>
      </c>
      <c r="M40" s="34"/>
      <c r="N40" s="33">
        <v>5.5</v>
      </c>
      <c r="O40" s="33">
        <v>36</v>
      </c>
      <c r="P40" s="33" t="s">
        <v>150</v>
      </c>
      <c r="Q40" s="33">
        <v>27</v>
      </c>
      <c r="R40" s="33"/>
      <c r="S40" s="33"/>
      <c r="T40" s="33"/>
      <c r="U40" s="33" t="s">
        <v>53</v>
      </c>
      <c r="V40" s="33"/>
      <c r="W40" s="33"/>
      <c r="X40" s="33"/>
      <c r="Y40" s="33" t="s">
        <v>107</v>
      </c>
      <c r="Z40" s="33"/>
      <c r="AA40" s="33" t="s">
        <v>69</v>
      </c>
    </row>
    <row r="41" spans="1:27" ht="18.75" x14ac:dyDescent="0.3">
      <c r="A41" s="35">
        <v>44361</v>
      </c>
      <c r="B41" s="33">
        <v>610042</v>
      </c>
      <c r="C41" s="33" t="s">
        <v>39</v>
      </c>
      <c r="D41" s="35">
        <v>44402</v>
      </c>
      <c r="E41" s="33">
        <v>6880</v>
      </c>
      <c r="F41" s="33">
        <v>5500</v>
      </c>
      <c r="G41" s="35">
        <v>44460</v>
      </c>
      <c r="H41" s="34">
        <v>5500</v>
      </c>
      <c r="I41" s="35"/>
      <c r="J41" s="34"/>
      <c r="K41" s="34">
        <v>5500</v>
      </c>
      <c r="L41" s="65">
        <f>_xlfn.IFNA(VLOOKUP(B41,'Principal Balance'!$A$2:B244,2,FALSE),"-")</f>
        <v>4668.18</v>
      </c>
      <c r="M41" s="34"/>
      <c r="N41" s="33">
        <v>5.5</v>
      </c>
      <c r="O41" s="33">
        <v>48</v>
      </c>
      <c r="P41" s="33" t="s">
        <v>151</v>
      </c>
      <c r="Q41" s="33">
        <v>27</v>
      </c>
      <c r="R41" s="33"/>
      <c r="S41" s="33"/>
      <c r="T41" s="35"/>
      <c r="U41" s="33" t="s">
        <v>53</v>
      </c>
      <c r="V41" s="33"/>
      <c r="W41" s="33"/>
      <c r="X41" s="33"/>
      <c r="Y41" s="33" t="s">
        <v>107</v>
      </c>
      <c r="Z41" s="33"/>
      <c r="AA41" s="33" t="s">
        <v>69</v>
      </c>
    </row>
    <row r="42" spans="1:27" ht="18.75" x14ac:dyDescent="0.3">
      <c r="A42" s="35">
        <v>44361</v>
      </c>
      <c r="B42" s="33">
        <v>710170</v>
      </c>
      <c r="C42" s="33" t="s">
        <v>39</v>
      </c>
      <c r="D42" s="35">
        <v>44365</v>
      </c>
      <c r="E42" s="33">
        <v>5320</v>
      </c>
      <c r="F42" s="33">
        <v>5320</v>
      </c>
      <c r="G42" s="35">
        <v>44365</v>
      </c>
      <c r="H42" s="34">
        <v>5320</v>
      </c>
      <c r="I42" s="35"/>
      <c r="J42" s="34"/>
      <c r="K42" s="34">
        <v>5320</v>
      </c>
      <c r="L42" s="65">
        <f>_xlfn.IFNA(VLOOKUP(B42,'Principal Balance'!$A$2:B245,2,FALSE),"-")</f>
        <v>3481.9</v>
      </c>
      <c r="M42" s="34"/>
      <c r="N42" s="33">
        <v>5.5</v>
      </c>
      <c r="O42" s="33">
        <v>36</v>
      </c>
      <c r="P42" s="33">
        <v>700</v>
      </c>
      <c r="Q42" s="33" t="s">
        <v>49</v>
      </c>
      <c r="R42" s="33"/>
      <c r="S42" s="33"/>
      <c r="T42" s="33"/>
      <c r="U42" s="33" t="s">
        <v>53</v>
      </c>
      <c r="V42" s="33"/>
      <c r="W42" s="33"/>
      <c r="X42" s="33"/>
      <c r="Y42" s="33" t="s">
        <v>107</v>
      </c>
      <c r="Z42" s="33"/>
      <c r="AA42" s="33" t="s">
        <v>69</v>
      </c>
    </row>
    <row r="43" spans="1:27" ht="18.75" x14ac:dyDescent="0.3">
      <c r="A43" s="35">
        <v>44364</v>
      </c>
      <c r="B43" s="33">
        <v>710171</v>
      </c>
      <c r="C43" s="33" t="s">
        <v>39</v>
      </c>
      <c r="D43" s="35">
        <v>44378</v>
      </c>
      <c r="E43" s="33">
        <v>4340</v>
      </c>
      <c r="F43" s="33">
        <v>4340</v>
      </c>
      <c r="G43" s="35">
        <v>44378</v>
      </c>
      <c r="H43" s="34">
        <v>4340</v>
      </c>
      <c r="I43" s="35"/>
      <c r="J43" s="34"/>
      <c r="K43" s="34">
        <v>4340</v>
      </c>
      <c r="L43" s="65">
        <f>_xlfn.IFNA(VLOOKUP(B43,'Principal Balance'!$A$2:B246,2,FALSE),"-")</f>
        <v>2968.75</v>
      </c>
      <c r="M43" s="34"/>
      <c r="N43" s="33">
        <v>5.5</v>
      </c>
      <c r="O43" s="33">
        <v>36</v>
      </c>
      <c r="P43" s="33" t="s">
        <v>152</v>
      </c>
      <c r="Q43" s="33">
        <v>46</v>
      </c>
      <c r="R43" s="33"/>
      <c r="S43" s="33"/>
      <c r="T43" s="33"/>
      <c r="U43" s="33" t="s">
        <v>53</v>
      </c>
      <c r="V43" s="33"/>
      <c r="W43" s="33"/>
      <c r="X43" s="33"/>
      <c r="Y43" s="33" t="s">
        <v>107</v>
      </c>
      <c r="Z43" s="33"/>
      <c r="AA43" s="33" t="s">
        <v>69</v>
      </c>
    </row>
    <row r="44" spans="1:27" ht="18.75" x14ac:dyDescent="0.3">
      <c r="A44" s="35">
        <v>44383</v>
      </c>
      <c r="B44" s="33">
        <v>710172</v>
      </c>
      <c r="C44" s="33" t="s">
        <v>39</v>
      </c>
      <c r="D44" s="35">
        <v>44386</v>
      </c>
      <c r="E44" s="33">
        <v>6680</v>
      </c>
      <c r="F44" s="33">
        <v>6680</v>
      </c>
      <c r="G44" s="35">
        <v>44400</v>
      </c>
      <c r="H44" s="34">
        <v>6680</v>
      </c>
      <c r="I44" s="35"/>
      <c r="J44" s="34"/>
      <c r="K44" s="34">
        <v>6680</v>
      </c>
      <c r="L44" s="65">
        <f>_xlfn.IFNA(VLOOKUP(B44,'Principal Balance'!$A$2:B247,2,FALSE),"-")</f>
        <v>4555.3900000000003</v>
      </c>
      <c r="M44" s="34"/>
      <c r="N44" s="33">
        <v>5.5</v>
      </c>
      <c r="O44" s="33">
        <v>36</v>
      </c>
      <c r="P44" s="33">
        <v>801</v>
      </c>
      <c r="Q44" s="33">
        <v>39</v>
      </c>
      <c r="R44" s="33"/>
      <c r="S44" s="33"/>
      <c r="T44" s="33"/>
      <c r="U44" s="33" t="s">
        <v>53</v>
      </c>
      <c r="V44" s="33"/>
      <c r="W44" s="33"/>
      <c r="X44" s="33"/>
      <c r="Y44" s="33" t="s">
        <v>107</v>
      </c>
      <c r="Z44" s="33"/>
      <c r="AA44" s="33" t="s">
        <v>69</v>
      </c>
    </row>
    <row r="45" spans="1:27" ht="18.75" x14ac:dyDescent="0.3">
      <c r="A45" s="35">
        <v>44390</v>
      </c>
      <c r="B45" s="33">
        <v>710173</v>
      </c>
      <c r="C45" s="33" t="s">
        <v>39</v>
      </c>
      <c r="D45" s="35">
        <v>44392</v>
      </c>
      <c r="E45" s="33">
        <v>3560</v>
      </c>
      <c r="F45" s="33">
        <v>3560</v>
      </c>
      <c r="G45" s="35">
        <v>44393</v>
      </c>
      <c r="H45" s="34">
        <v>3560</v>
      </c>
      <c r="I45" s="35"/>
      <c r="J45" s="34"/>
      <c r="K45" s="34">
        <v>3560</v>
      </c>
      <c r="L45" s="65">
        <f>_xlfn.IFNA(VLOOKUP(B45,'Principal Balance'!$A$2:B248,2,FALSE),"-")</f>
        <v>1135.32</v>
      </c>
      <c r="M45" s="34"/>
      <c r="N45" s="33">
        <v>5.5</v>
      </c>
      <c r="O45" s="33">
        <v>24</v>
      </c>
      <c r="P45" s="33">
        <v>685</v>
      </c>
      <c r="Q45" s="33">
        <v>28</v>
      </c>
      <c r="R45" s="33"/>
      <c r="S45" s="33"/>
      <c r="T45" s="33"/>
      <c r="U45" s="33" t="s">
        <v>53</v>
      </c>
      <c r="V45" s="33"/>
      <c r="W45" s="33"/>
      <c r="X45" s="33"/>
      <c r="Y45" s="33" t="s">
        <v>107</v>
      </c>
      <c r="Z45" s="33"/>
      <c r="AA45" s="33" t="s">
        <v>130</v>
      </c>
    </row>
    <row r="46" spans="1:27" ht="18.75" x14ac:dyDescent="0.3">
      <c r="A46" s="35">
        <v>44389</v>
      </c>
      <c r="B46" s="33">
        <v>610043</v>
      </c>
      <c r="C46" s="33" t="s">
        <v>39</v>
      </c>
      <c r="D46" s="35">
        <v>44392</v>
      </c>
      <c r="E46" s="33">
        <v>5320</v>
      </c>
      <c r="F46" s="33">
        <v>5320</v>
      </c>
      <c r="G46" s="35">
        <v>44393</v>
      </c>
      <c r="H46" s="34">
        <v>5320</v>
      </c>
      <c r="I46" s="35"/>
      <c r="J46" s="34"/>
      <c r="K46" s="34">
        <v>5320</v>
      </c>
      <c r="L46" s="65">
        <f>_xlfn.IFNA(VLOOKUP(B46,'Principal Balance'!$A$2:B249,2,FALSE),"-")</f>
        <v>0</v>
      </c>
      <c r="M46" s="34"/>
      <c r="N46" s="33">
        <v>5.5</v>
      </c>
      <c r="O46" s="33">
        <v>36</v>
      </c>
      <c r="P46" s="33">
        <v>762</v>
      </c>
      <c r="Q46" s="33">
        <v>22</v>
      </c>
      <c r="R46" s="33"/>
      <c r="S46" s="33"/>
      <c r="T46" s="33"/>
      <c r="U46" s="33" t="s">
        <v>53</v>
      </c>
      <c r="V46" s="33"/>
      <c r="W46" s="33"/>
      <c r="X46" s="33"/>
      <c r="Y46" s="33" t="s">
        <v>107</v>
      </c>
      <c r="Z46" s="33"/>
      <c r="AA46" s="33" t="s">
        <v>62</v>
      </c>
    </row>
    <row r="47" spans="1:27" ht="18.75" x14ac:dyDescent="0.3">
      <c r="A47" s="35">
        <v>44385</v>
      </c>
      <c r="B47" s="33">
        <v>710174</v>
      </c>
      <c r="C47" s="33" t="s">
        <v>39</v>
      </c>
      <c r="D47" s="35">
        <v>44392</v>
      </c>
      <c r="E47" s="33">
        <v>1599</v>
      </c>
      <c r="F47" s="33">
        <v>1181</v>
      </c>
      <c r="G47" s="35">
        <v>44400</v>
      </c>
      <c r="H47" s="34">
        <v>1181</v>
      </c>
      <c r="I47" s="35"/>
      <c r="J47" s="34"/>
      <c r="K47" s="34">
        <v>1181</v>
      </c>
      <c r="L47" s="65">
        <f>_xlfn.IFNA(VLOOKUP(B47,'Principal Balance'!$A$2:B250,2,FALSE),"-")</f>
        <v>0</v>
      </c>
      <c r="M47" s="34"/>
      <c r="N47" s="33">
        <v>5.5</v>
      </c>
      <c r="O47" s="33">
        <v>24</v>
      </c>
      <c r="P47" s="33">
        <v>616</v>
      </c>
      <c r="Q47" s="33">
        <v>51</v>
      </c>
      <c r="R47" s="33"/>
      <c r="S47" s="33"/>
      <c r="T47" s="33"/>
      <c r="U47" s="33" t="s">
        <v>153</v>
      </c>
      <c r="V47" s="33"/>
      <c r="W47" s="33"/>
      <c r="X47" s="33"/>
      <c r="Y47" s="33" t="s">
        <v>154</v>
      </c>
      <c r="Z47" s="33"/>
      <c r="AA47" s="33" t="s">
        <v>155</v>
      </c>
    </row>
    <row r="48" spans="1:27" ht="18.75" x14ac:dyDescent="0.3">
      <c r="A48" s="35">
        <v>44387</v>
      </c>
      <c r="B48" s="33">
        <v>710175</v>
      </c>
      <c r="C48" s="33" t="s">
        <v>39</v>
      </c>
      <c r="D48" s="35">
        <v>44407</v>
      </c>
      <c r="E48" s="33">
        <v>2200</v>
      </c>
      <c r="F48" s="33">
        <v>2200</v>
      </c>
      <c r="G48" s="35">
        <v>117483</v>
      </c>
      <c r="H48" s="34">
        <v>2200</v>
      </c>
      <c r="I48" s="35"/>
      <c r="J48" s="34"/>
      <c r="K48" s="34">
        <v>2200</v>
      </c>
      <c r="L48" s="65">
        <f>_xlfn.IFNA(VLOOKUP(B48,'Principal Balance'!$A$2:B251,2,FALSE),"-")</f>
        <v>1213.98</v>
      </c>
      <c r="M48" s="34"/>
      <c r="N48" s="33">
        <v>5.5</v>
      </c>
      <c r="O48" s="33">
        <v>24</v>
      </c>
      <c r="P48" s="33">
        <v>730</v>
      </c>
      <c r="Q48" s="33">
        <v>40</v>
      </c>
      <c r="R48" s="33"/>
      <c r="S48" s="33"/>
      <c r="T48" s="33"/>
      <c r="U48" s="33" t="s">
        <v>53</v>
      </c>
      <c r="V48" s="33"/>
      <c r="W48" s="33"/>
      <c r="X48" s="33"/>
      <c r="Y48" s="33" t="s">
        <v>107</v>
      </c>
      <c r="Z48" s="33"/>
      <c r="AA48" s="33" t="s">
        <v>42</v>
      </c>
    </row>
    <row r="49" spans="1:27" ht="18.75" x14ac:dyDescent="0.3">
      <c r="A49" s="35">
        <v>44398</v>
      </c>
      <c r="B49" s="33">
        <v>710176</v>
      </c>
      <c r="C49" s="33" t="s">
        <v>39</v>
      </c>
      <c r="D49" s="35">
        <v>44406</v>
      </c>
      <c r="E49" s="33">
        <v>3200</v>
      </c>
      <c r="F49" s="33">
        <v>3323</v>
      </c>
      <c r="G49" s="35">
        <v>44411</v>
      </c>
      <c r="H49" s="34">
        <v>3148</v>
      </c>
      <c r="I49" s="35">
        <v>44435</v>
      </c>
      <c r="J49" s="34">
        <v>175</v>
      </c>
      <c r="K49" s="34">
        <f>H49+J49</f>
        <v>3323</v>
      </c>
      <c r="L49" s="65">
        <f>_xlfn.IFNA(VLOOKUP(B49,'Principal Balance'!$A$2:B252,2,FALSE),"-")</f>
        <v>3323</v>
      </c>
      <c r="M49" s="34"/>
      <c r="N49" s="33">
        <v>5.5</v>
      </c>
      <c r="O49" s="33">
        <v>24</v>
      </c>
      <c r="P49" s="33">
        <v>599</v>
      </c>
      <c r="Q49" s="33">
        <v>25</v>
      </c>
      <c r="R49" s="95">
        <v>4</v>
      </c>
      <c r="S49" s="95">
        <v>3323</v>
      </c>
      <c r="T49" s="95"/>
      <c r="U49" s="33" t="s">
        <v>156</v>
      </c>
      <c r="V49" s="33"/>
      <c r="W49" s="33"/>
      <c r="X49" s="33"/>
      <c r="Y49" s="33" t="s">
        <v>157</v>
      </c>
      <c r="Z49" s="33"/>
      <c r="AA49" s="33" t="s">
        <v>118</v>
      </c>
    </row>
    <row r="50" spans="1:27" ht="18.75" x14ac:dyDescent="0.3">
      <c r="A50" s="35">
        <v>44398</v>
      </c>
      <c r="B50" s="33">
        <v>710177</v>
      </c>
      <c r="C50" s="33" t="s">
        <v>39</v>
      </c>
      <c r="D50" s="35">
        <v>44407</v>
      </c>
      <c r="E50" s="33">
        <v>4555</v>
      </c>
      <c r="F50" s="33">
        <v>4541</v>
      </c>
      <c r="G50" s="35">
        <v>44414</v>
      </c>
      <c r="H50" s="34">
        <v>4541</v>
      </c>
      <c r="I50" s="35"/>
      <c r="J50" s="34"/>
      <c r="K50" s="34">
        <v>4541</v>
      </c>
      <c r="L50" s="65">
        <f>_xlfn.IFNA(VLOOKUP(B50,'Principal Balance'!$A$2:B253,2,FALSE),"-")</f>
        <v>0</v>
      </c>
      <c r="M50" s="34"/>
      <c r="N50" s="33">
        <v>5.5</v>
      </c>
      <c r="O50" s="33">
        <v>36</v>
      </c>
      <c r="P50" s="33" t="s">
        <v>49</v>
      </c>
      <c r="Q50" s="33">
        <v>9</v>
      </c>
      <c r="R50" s="33"/>
      <c r="S50" s="33"/>
      <c r="T50" s="33"/>
      <c r="U50" s="33" t="s">
        <v>158</v>
      </c>
      <c r="V50" s="33"/>
      <c r="W50" s="33"/>
      <c r="X50" s="33"/>
      <c r="Y50" s="33" t="s">
        <v>159</v>
      </c>
      <c r="Z50" s="33"/>
      <c r="AA50" s="33" t="s">
        <v>57</v>
      </c>
    </row>
    <row r="51" spans="1:27" ht="18.75" x14ac:dyDescent="0.3">
      <c r="A51" s="35">
        <v>44406</v>
      </c>
      <c r="B51" s="33">
        <v>310004</v>
      </c>
      <c r="C51" s="33" t="s">
        <v>160</v>
      </c>
      <c r="D51" s="35">
        <v>44411</v>
      </c>
      <c r="E51" s="33">
        <v>750</v>
      </c>
      <c r="F51" s="33">
        <v>750</v>
      </c>
      <c r="G51" s="35"/>
      <c r="H51" s="34"/>
      <c r="I51" s="35"/>
      <c r="J51" s="34"/>
      <c r="K51" s="34"/>
      <c r="L51" s="65">
        <f>_xlfn.IFNA(VLOOKUP(B51,'Principal Balance'!$A$2:B254,2,FALSE),"-")</f>
        <v>0</v>
      </c>
      <c r="M51" s="34"/>
      <c r="N51" s="33">
        <v>5.5</v>
      </c>
      <c r="O51" s="33">
        <v>6</v>
      </c>
      <c r="P51" s="33">
        <v>611</v>
      </c>
      <c r="Q51" s="33">
        <v>43</v>
      </c>
      <c r="R51" s="33"/>
      <c r="S51" s="33"/>
      <c r="T51" s="33"/>
      <c r="U51" s="33" t="s">
        <v>161</v>
      </c>
      <c r="V51" s="33"/>
      <c r="W51" s="33"/>
      <c r="X51" s="33"/>
      <c r="Y51" s="33" t="s">
        <v>128</v>
      </c>
      <c r="Z51" s="33"/>
      <c r="AA51" s="33" t="s">
        <v>82</v>
      </c>
    </row>
    <row r="52" spans="1:27" ht="18.75" x14ac:dyDescent="0.3">
      <c r="A52" s="35">
        <v>44412</v>
      </c>
      <c r="B52" s="33">
        <v>810033</v>
      </c>
      <c r="C52" s="33" t="s">
        <v>63</v>
      </c>
      <c r="D52" s="35">
        <v>44435</v>
      </c>
      <c r="E52" s="33">
        <v>22190</v>
      </c>
      <c r="F52" s="33"/>
      <c r="G52" s="35"/>
      <c r="H52" s="34"/>
      <c r="I52" s="35"/>
      <c r="J52" s="34"/>
      <c r="K52" s="34"/>
      <c r="L52" s="65" t="str">
        <f>_xlfn.IFNA(VLOOKUP(B52,'Principal Balance'!$A$2:B255,2,FALSE),"-")</f>
        <v>-</v>
      </c>
      <c r="M52" s="34"/>
      <c r="N52" s="33">
        <v>5</v>
      </c>
      <c r="O52" s="33">
        <v>72</v>
      </c>
      <c r="P52" s="33" t="s">
        <v>162</v>
      </c>
      <c r="Q52" s="33">
        <v>34</v>
      </c>
      <c r="R52" s="33"/>
      <c r="S52" s="33"/>
      <c r="T52" s="33"/>
      <c r="U52" s="33" t="s">
        <v>66</v>
      </c>
      <c r="V52" s="33"/>
      <c r="W52" s="33"/>
      <c r="X52" s="33"/>
      <c r="Y52" s="33" t="s">
        <v>84</v>
      </c>
      <c r="Z52" s="33"/>
      <c r="AA52" s="33" t="s">
        <v>147</v>
      </c>
    </row>
    <row r="53" spans="1:27" ht="18.75" x14ac:dyDescent="0.3">
      <c r="A53" s="35">
        <v>44416</v>
      </c>
      <c r="B53" s="33">
        <v>710178</v>
      </c>
      <c r="C53" s="33" t="s">
        <v>39</v>
      </c>
      <c r="D53" s="35">
        <v>44418</v>
      </c>
      <c r="E53" s="33">
        <v>3560</v>
      </c>
      <c r="F53" s="33">
        <v>3560</v>
      </c>
      <c r="G53" s="35">
        <v>44419</v>
      </c>
      <c r="H53" s="34">
        <v>3560</v>
      </c>
      <c r="I53" s="35"/>
      <c r="J53" s="34"/>
      <c r="K53" s="34">
        <v>3560</v>
      </c>
      <c r="L53" s="65">
        <f>_xlfn.IFNA(VLOOKUP(B53,'Principal Balance'!$A$2:B256,2,FALSE),"-")</f>
        <v>2536.92</v>
      </c>
      <c r="M53" s="34"/>
      <c r="N53" s="33">
        <v>5.5</v>
      </c>
      <c r="O53" s="33">
        <v>36</v>
      </c>
      <c r="P53" s="33">
        <v>756</v>
      </c>
      <c r="Q53" s="33">
        <v>34</v>
      </c>
      <c r="R53" s="33"/>
      <c r="S53" s="33"/>
      <c r="T53" s="33"/>
      <c r="U53" s="33" t="s">
        <v>53</v>
      </c>
      <c r="V53" s="33"/>
      <c r="W53" s="33"/>
      <c r="X53" s="33"/>
      <c r="Y53" s="33" t="s">
        <v>107</v>
      </c>
      <c r="Z53" s="33"/>
      <c r="AA53" s="33" t="s">
        <v>69</v>
      </c>
    </row>
    <row r="54" spans="1:27" ht="18.75" x14ac:dyDescent="0.3">
      <c r="A54" s="35">
        <v>44418</v>
      </c>
      <c r="B54" s="33">
        <v>710179</v>
      </c>
      <c r="C54" s="33" t="s">
        <v>39</v>
      </c>
      <c r="D54" s="35">
        <v>44428</v>
      </c>
      <c r="E54" s="33">
        <v>8995</v>
      </c>
      <c r="F54" s="33">
        <v>8995</v>
      </c>
      <c r="G54" s="35"/>
      <c r="H54" s="34"/>
      <c r="I54" s="35"/>
      <c r="J54" s="34"/>
      <c r="K54" s="34"/>
      <c r="L54" s="65">
        <f>_xlfn.IFNA(VLOOKUP(B54,'Principal Balance'!$A$2:B257,2,FALSE),"-")</f>
        <v>0</v>
      </c>
      <c r="M54" s="31"/>
      <c r="N54" s="33">
        <v>5.5</v>
      </c>
      <c r="O54" s="33">
        <v>48</v>
      </c>
      <c r="P54" s="33">
        <v>686</v>
      </c>
      <c r="Q54" s="33">
        <v>25</v>
      </c>
      <c r="R54" s="33"/>
      <c r="S54" s="33"/>
      <c r="T54" s="33"/>
      <c r="U54" s="33" t="s">
        <v>163</v>
      </c>
      <c r="V54" s="33"/>
      <c r="W54" s="33"/>
      <c r="X54" s="33"/>
      <c r="Y54" s="33" t="s">
        <v>103</v>
      </c>
      <c r="Z54" s="33"/>
      <c r="AA54" s="33" t="s">
        <v>164</v>
      </c>
    </row>
    <row r="55" spans="1:27" ht="18.75" x14ac:dyDescent="0.3">
      <c r="A55" s="35">
        <v>44427</v>
      </c>
      <c r="B55" s="33">
        <v>710180</v>
      </c>
      <c r="C55" s="33" t="s">
        <v>39</v>
      </c>
      <c r="D55" s="35">
        <v>44431</v>
      </c>
      <c r="E55" s="33">
        <v>1100</v>
      </c>
      <c r="F55" s="33">
        <v>1100</v>
      </c>
      <c r="G55" s="35">
        <v>44435</v>
      </c>
      <c r="H55" s="34">
        <v>1100</v>
      </c>
      <c r="I55" s="35"/>
      <c r="J55" s="34"/>
      <c r="K55" s="34">
        <v>1100</v>
      </c>
      <c r="L55" s="65">
        <f>_xlfn.IFNA(VLOOKUP(B55,'Principal Balance'!$A$2:B258,2,FALSE),"-")</f>
        <v>646.59</v>
      </c>
      <c r="M55" s="34"/>
      <c r="N55" s="33">
        <v>5.5</v>
      </c>
      <c r="O55" s="33">
        <v>24</v>
      </c>
      <c r="P55" s="33">
        <v>630</v>
      </c>
      <c r="Q55" s="33">
        <v>31</v>
      </c>
      <c r="R55" s="33"/>
      <c r="S55" s="33"/>
      <c r="T55" s="33"/>
      <c r="U55" s="33" t="s">
        <v>53</v>
      </c>
      <c r="V55" s="33"/>
      <c r="W55" s="33"/>
      <c r="X55" s="33"/>
      <c r="Y55" s="33" t="s">
        <v>107</v>
      </c>
      <c r="Z55" s="33"/>
      <c r="AA55" s="33" t="s">
        <v>69</v>
      </c>
    </row>
    <row r="56" spans="1:27" ht="18.75" x14ac:dyDescent="0.3">
      <c r="A56" s="35">
        <v>44441</v>
      </c>
      <c r="B56" s="33">
        <v>710181</v>
      </c>
      <c r="C56" s="33" t="s">
        <v>39</v>
      </c>
      <c r="D56" s="35">
        <v>44448</v>
      </c>
      <c r="E56" s="33">
        <v>6800</v>
      </c>
      <c r="F56" s="33">
        <v>3760</v>
      </c>
      <c r="G56" s="35">
        <v>44454</v>
      </c>
      <c r="H56" s="34">
        <v>3760</v>
      </c>
      <c r="I56" s="35"/>
      <c r="J56" s="34"/>
      <c r="K56" s="34">
        <v>3760</v>
      </c>
      <c r="L56" s="65">
        <f>_xlfn.IFNA(VLOOKUP(B56,'Principal Balance'!$A$2:B259,2,FALSE),"-")</f>
        <v>2244.29</v>
      </c>
      <c r="M56" s="34"/>
      <c r="N56" s="33">
        <v>5.5</v>
      </c>
      <c r="O56" s="33">
        <v>48</v>
      </c>
      <c r="P56" s="33">
        <v>678</v>
      </c>
      <c r="Q56" s="33">
        <v>50</v>
      </c>
      <c r="R56" s="33"/>
      <c r="S56" s="33"/>
      <c r="T56" s="33"/>
      <c r="U56" s="33" t="s">
        <v>53</v>
      </c>
      <c r="V56" s="33"/>
      <c r="W56" s="33"/>
      <c r="X56" s="33"/>
      <c r="Y56" s="33" t="s">
        <v>107</v>
      </c>
      <c r="Z56" s="33"/>
      <c r="AA56" s="33" t="s">
        <v>42</v>
      </c>
    </row>
    <row r="57" spans="1:27" ht="18.75" x14ac:dyDescent="0.3">
      <c r="A57" s="35">
        <v>44446</v>
      </c>
      <c r="B57" s="33">
        <v>710182</v>
      </c>
      <c r="C57" s="33" t="s">
        <v>45</v>
      </c>
      <c r="D57" s="35">
        <v>44448</v>
      </c>
      <c r="E57" s="33">
        <v>300</v>
      </c>
      <c r="F57" s="33">
        <v>300</v>
      </c>
      <c r="G57" s="35">
        <v>44462</v>
      </c>
      <c r="H57" s="34">
        <v>300</v>
      </c>
      <c r="I57" s="35" t="s">
        <v>165</v>
      </c>
      <c r="J57" s="34"/>
      <c r="K57" s="34">
        <v>300</v>
      </c>
      <c r="L57" s="65">
        <f>_xlfn.IFNA(VLOOKUP(B57,'Principal Balance'!$A$2:B260,2,FALSE),"-")</f>
        <v>136.44999999999999</v>
      </c>
      <c r="M57" s="34"/>
      <c r="N57" s="33">
        <v>5.5</v>
      </c>
      <c r="O57" s="33">
        <v>24</v>
      </c>
      <c r="P57" s="33" t="s">
        <v>166</v>
      </c>
      <c r="Q57" s="33">
        <v>36</v>
      </c>
      <c r="R57" s="33"/>
      <c r="S57" s="33"/>
      <c r="T57" s="33"/>
      <c r="U57" s="33" t="s">
        <v>167</v>
      </c>
      <c r="V57" s="33"/>
      <c r="W57" s="33"/>
      <c r="X57" s="33"/>
      <c r="Y57" s="33" t="s">
        <v>47</v>
      </c>
      <c r="Z57" s="33"/>
      <c r="AA57" s="33" t="s">
        <v>168</v>
      </c>
    </row>
    <row r="58" spans="1:27" ht="18.75" x14ac:dyDescent="0.3">
      <c r="A58" s="35">
        <v>44461</v>
      </c>
      <c r="B58" s="33">
        <v>710183</v>
      </c>
      <c r="C58" s="33" t="s">
        <v>39</v>
      </c>
      <c r="D58" s="35">
        <v>44471</v>
      </c>
      <c r="E58" s="33">
        <v>595</v>
      </c>
      <c r="F58" s="33">
        <v>595</v>
      </c>
      <c r="G58" s="35">
        <v>44490</v>
      </c>
      <c r="H58" s="34">
        <v>595</v>
      </c>
      <c r="I58" s="35" t="s">
        <v>165</v>
      </c>
      <c r="J58" s="34"/>
      <c r="K58" s="34">
        <v>595</v>
      </c>
      <c r="L58" s="65">
        <f>_xlfn.IFNA(VLOOKUP(B58,'Principal Balance'!$A$2:B261,2,FALSE),"-")</f>
        <v>0</v>
      </c>
      <c r="M58" s="34"/>
      <c r="N58" s="33">
        <v>5.5</v>
      </c>
      <c r="O58" s="33">
        <v>15</v>
      </c>
      <c r="P58" s="33" t="s">
        <v>169</v>
      </c>
      <c r="Q58" s="33">
        <v>56</v>
      </c>
      <c r="R58" s="33"/>
      <c r="S58" s="33"/>
      <c r="T58" s="33"/>
      <c r="U58" s="33" t="s">
        <v>170</v>
      </c>
      <c r="V58" s="33"/>
      <c r="W58" s="33"/>
      <c r="X58" s="33"/>
      <c r="Y58" s="33" t="s">
        <v>47</v>
      </c>
      <c r="Z58" s="33"/>
      <c r="AA58" s="33" t="s">
        <v>88</v>
      </c>
    </row>
    <row r="59" spans="1:27" ht="18.75" x14ac:dyDescent="0.3">
      <c r="A59" s="35">
        <v>44448</v>
      </c>
      <c r="B59" s="33">
        <v>710184</v>
      </c>
      <c r="C59" s="33" t="s">
        <v>39</v>
      </c>
      <c r="D59" s="35">
        <v>44476</v>
      </c>
      <c r="E59" s="33">
        <v>5320</v>
      </c>
      <c r="F59" s="33">
        <v>5320</v>
      </c>
      <c r="G59" s="35">
        <v>44481</v>
      </c>
      <c r="H59" s="34">
        <v>5320</v>
      </c>
      <c r="I59" s="35"/>
      <c r="J59" s="34"/>
      <c r="K59" s="34">
        <v>5320</v>
      </c>
      <c r="L59" s="65">
        <f>_xlfn.IFNA(VLOOKUP(B59,'Principal Balance'!$A$2:B262,2,FALSE),"-")</f>
        <v>4617.09</v>
      </c>
      <c r="M59" s="34"/>
      <c r="N59" s="33">
        <v>5.5</v>
      </c>
      <c r="O59" s="33">
        <v>48</v>
      </c>
      <c r="P59" s="33">
        <v>740</v>
      </c>
      <c r="Q59" s="33">
        <v>50</v>
      </c>
      <c r="R59" s="33"/>
      <c r="S59" s="33"/>
      <c r="T59" s="33"/>
      <c r="U59" s="33" t="s">
        <v>53</v>
      </c>
      <c r="V59" s="33"/>
      <c r="W59" s="33"/>
      <c r="X59" s="33"/>
      <c r="Y59" s="33" t="s">
        <v>107</v>
      </c>
      <c r="Z59" s="33"/>
      <c r="AA59" s="33" t="s">
        <v>69</v>
      </c>
    </row>
    <row r="60" spans="1:27" ht="18.75" x14ac:dyDescent="0.3">
      <c r="A60" s="35">
        <v>44466</v>
      </c>
      <c r="B60" s="33">
        <v>710185</v>
      </c>
      <c r="C60" s="33" t="s">
        <v>39</v>
      </c>
      <c r="D60" s="35">
        <v>44494</v>
      </c>
      <c r="E60" s="33">
        <v>6265</v>
      </c>
      <c r="F60" s="33">
        <v>6265</v>
      </c>
      <c r="G60" s="35">
        <v>44533</v>
      </c>
      <c r="H60" s="34">
        <v>6265</v>
      </c>
      <c r="I60" s="35"/>
      <c r="J60" s="34"/>
      <c r="K60" s="34">
        <v>6265</v>
      </c>
      <c r="L60" s="65">
        <f>_xlfn.IFNA(VLOOKUP(B60,'Principal Balance'!$A$2:B263,2,FALSE),"-")</f>
        <v>5590.81</v>
      </c>
      <c r="M60" s="34"/>
      <c r="N60" s="33">
        <v>5.5</v>
      </c>
      <c r="O60" s="33">
        <v>48</v>
      </c>
      <c r="P60" s="33" t="s">
        <v>49</v>
      </c>
      <c r="Q60" s="33">
        <v>19</v>
      </c>
      <c r="R60" s="33"/>
      <c r="S60" s="33"/>
      <c r="T60" s="33"/>
      <c r="U60" s="33" t="s">
        <v>171</v>
      </c>
      <c r="V60" s="33"/>
      <c r="W60" s="33"/>
      <c r="X60" s="33"/>
      <c r="Y60" s="33" t="s">
        <v>172</v>
      </c>
      <c r="Z60" s="33"/>
      <c r="AA60" s="33" t="s">
        <v>118</v>
      </c>
    </row>
    <row r="61" spans="1:27" ht="18.75" x14ac:dyDescent="0.3">
      <c r="A61" s="35">
        <v>44490</v>
      </c>
      <c r="B61" s="33">
        <v>610044</v>
      </c>
      <c r="C61" s="33" t="s">
        <v>39</v>
      </c>
      <c r="D61" s="35">
        <v>44498</v>
      </c>
      <c r="E61" s="33">
        <v>6880</v>
      </c>
      <c r="F61" s="33">
        <v>6880</v>
      </c>
      <c r="G61" s="35">
        <v>44498</v>
      </c>
      <c r="H61" s="34">
        <v>6880</v>
      </c>
      <c r="I61" s="35"/>
      <c r="J61" s="34"/>
      <c r="K61" s="34">
        <v>6880</v>
      </c>
      <c r="L61" s="65">
        <f>_xlfn.IFNA(VLOOKUP(B61,'Principal Balance'!$A$2:B264,2,FALSE),"-")</f>
        <v>5507.47</v>
      </c>
      <c r="M61" s="34"/>
      <c r="N61" s="33">
        <v>5.5</v>
      </c>
      <c r="O61" s="33">
        <v>48</v>
      </c>
      <c r="P61" s="33">
        <v>759</v>
      </c>
      <c r="Q61" s="33">
        <v>59</v>
      </c>
      <c r="R61" s="33"/>
      <c r="S61" s="33"/>
      <c r="T61" s="33"/>
      <c r="U61" s="33" t="s">
        <v>53</v>
      </c>
      <c r="V61" s="33"/>
      <c r="W61" s="33"/>
      <c r="X61" s="33"/>
      <c r="Y61" s="33" t="s">
        <v>107</v>
      </c>
      <c r="Z61" s="33"/>
      <c r="AA61" s="33" t="s">
        <v>62</v>
      </c>
    </row>
    <row r="62" spans="1:27" ht="18.75" x14ac:dyDescent="0.3">
      <c r="A62" s="35">
        <v>44496</v>
      </c>
      <c r="B62" s="33">
        <v>710186</v>
      </c>
      <c r="C62" s="33" t="s">
        <v>39</v>
      </c>
      <c r="D62" s="35">
        <v>44502</v>
      </c>
      <c r="E62" s="33">
        <v>6880</v>
      </c>
      <c r="F62" s="33">
        <v>6880</v>
      </c>
      <c r="G62" s="35"/>
      <c r="H62" s="34"/>
      <c r="I62" s="35"/>
      <c r="J62" s="34"/>
      <c r="K62" s="34">
        <v>6880</v>
      </c>
      <c r="L62" s="65">
        <f>_xlfn.IFNA(VLOOKUP(B62,'Principal Balance'!$A$2:B265,2,FALSE),"-")</f>
        <v>5988.1</v>
      </c>
      <c r="M62" s="34"/>
      <c r="N62" s="33">
        <v>5.5</v>
      </c>
      <c r="O62" s="33">
        <v>48</v>
      </c>
      <c r="P62" s="33">
        <v>766</v>
      </c>
      <c r="Q62" s="33">
        <v>36</v>
      </c>
      <c r="R62" s="33"/>
      <c r="S62" s="33"/>
      <c r="T62" s="33"/>
      <c r="U62" s="33" t="s">
        <v>53</v>
      </c>
      <c r="V62" s="33"/>
      <c r="W62" s="33"/>
      <c r="X62" s="33"/>
      <c r="Y62" s="33" t="s">
        <v>107</v>
      </c>
      <c r="Z62" s="33"/>
      <c r="AA62" s="33" t="s">
        <v>69</v>
      </c>
    </row>
    <row r="63" spans="1:27" ht="18.75" x14ac:dyDescent="0.3">
      <c r="A63" s="35">
        <v>44509</v>
      </c>
      <c r="B63" s="33">
        <v>710187</v>
      </c>
      <c r="C63" s="33" t="s">
        <v>39</v>
      </c>
      <c r="D63" s="35">
        <v>44517</v>
      </c>
      <c r="E63" s="33">
        <v>3000</v>
      </c>
      <c r="F63" s="33">
        <v>3000</v>
      </c>
      <c r="G63" s="35">
        <v>44533</v>
      </c>
      <c r="H63" s="34">
        <v>3000</v>
      </c>
      <c r="I63" s="35"/>
      <c r="J63" s="34"/>
      <c r="K63" s="34">
        <v>3000</v>
      </c>
      <c r="L63" s="65">
        <f>_xlfn.IFNA(VLOOKUP(B63,'Principal Balance'!$A$2:B266,2,FALSE),"-")</f>
        <v>2461.86</v>
      </c>
      <c r="M63" s="34"/>
      <c r="N63" s="33">
        <v>5.5</v>
      </c>
      <c r="O63" s="33">
        <v>24</v>
      </c>
      <c r="P63" s="33" t="s">
        <v>173</v>
      </c>
      <c r="Q63" s="33">
        <v>50</v>
      </c>
      <c r="R63" s="33"/>
      <c r="S63" s="33"/>
      <c r="T63" s="33"/>
      <c r="U63" s="33" t="s">
        <v>127</v>
      </c>
      <c r="V63" s="33"/>
      <c r="W63" s="33"/>
      <c r="X63" s="33"/>
      <c r="Y63" s="33" t="s">
        <v>77</v>
      </c>
      <c r="Z63" s="33"/>
      <c r="AA63" s="33" t="s">
        <v>85</v>
      </c>
    </row>
    <row r="64" spans="1:27" ht="18.75" x14ac:dyDescent="0.3">
      <c r="A64" s="35">
        <v>44510</v>
      </c>
      <c r="B64" s="33">
        <v>610045</v>
      </c>
      <c r="C64" s="33" t="s">
        <v>45</v>
      </c>
      <c r="D64" s="35">
        <v>44515</v>
      </c>
      <c r="E64" s="33">
        <v>14000</v>
      </c>
      <c r="F64" s="33">
        <v>14000</v>
      </c>
      <c r="G64" s="35">
        <v>44516</v>
      </c>
      <c r="H64" s="34">
        <v>14000</v>
      </c>
      <c r="I64" s="35"/>
      <c r="J64" s="34"/>
      <c r="K64" s="34">
        <v>14000</v>
      </c>
      <c r="L64" s="65">
        <f>_xlfn.IFNA(VLOOKUP(B64,'Principal Balance'!$A$2:B267,2,FALSE),"-")</f>
        <v>21489.41</v>
      </c>
      <c r="M64" s="34"/>
      <c r="N64" s="33">
        <v>5.5</v>
      </c>
      <c r="O64" s="33">
        <v>60</v>
      </c>
      <c r="P64" s="33" t="s">
        <v>174</v>
      </c>
      <c r="Q64" s="33">
        <v>58</v>
      </c>
      <c r="R64" s="33"/>
      <c r="S64" s="33"/>
      <c r="T64" s="33"/>
      <c r="U64" s="33" t="s">
        <v>175</v>
      </c>
      <c r="V64" s="33"/>
      <c r="W64" s="33"/>
      <c r="X64" s="33"/>
      <c r="Y64" s="33" t="s">
        <v>47</v>
      </c>
      <c r="Z64" s="33"/>
      <c r="AA64" s="33" t="s">
        <v>176</v>
      </c>
    </row>
    <row r="65" spans="1:27" ht="18.75" x14ac:dyDescent="0.3">
      <c r="A65" s="35">
        <v>44517</v>
      </c>
      <c r="B65" s="33">
        <v>810034</v>
      </c>
      <c r="C65" s="33" t="s">
        <v>63</v>
      </c>
      <c r="D65" s="35">
        <v>44517</v>
      </c>
      <c r="E65" s="33">
        <v>26135</v>
      </c>
      <c r="F65" s="33"/>
      <c r="G65" s="35"/>
      <c r="H65" s="34"/>
      <c r="I65" s="35"/>
      <c r="J65" s="34"/>
      <c r="K65" s="34"/>
      <c r="L65" s="65" t="str">
        <f>_xlfn.IFNA(VLOOKUP(B65,'Principal Balance'!$A$2:B268,2,FALSE),"-")</f>
        <v>-</v>
      </c>
      <c r="M65" s="34"/>
      <c r="N65" s="33">
        <v>5</v>
      </c>
      <c r="O65" s="33">
        <v>84</v>
      </c>
      <c r="P65" s="33" t="s">
        <v>177</v>
      </c>
      <c r="Q65" s="33">
        <v>13</v>
      </c>
      <c r="R65" s="33"/>
      <c r="S65" s="33"/>
      <c r="T65" s="33"/>
      <c r="U65" s="33" t="s">
        <v>66</v>
      </c>
      <c r="V65" s="33"/>
      <c r="W65" s="33"/>
      <c r="X65" s="33"/>
      <c r="Y65" s="33" t="s">
        <v>79</v>
      </c>
      <c r="Z65" s="33"/>
      <c r="AA65" s="33" t="s">
        <v>178</v>
      </c>
    </row>
    <row r="66" spans="1:27" ht="18.75" x14ac:dyDescent="0.3">
      <c r="A66" s="35">
        <v>44510</v>
      </c>
      <c r="B66" s="33">
        <v>510003</v>
      </c>
      <c r="C66" s="33" t="s">
        <v>39</v>
      </c>
      <c r="D66" s="35">
        <v>44545</v>
      </c>
      <c r="E66" s="33">
        <v>1091</v>
      </c>
      <c r="F66" s="33">
        <v>1091</v>
      </c>
      <c r="G66" s="35">
        <v>44546</v>
      </c>
      <c r="H66" s="34">
        <v>1091</v>
      </c>
      <c r="I66" s="35"/>
      <c r="J66" s="34"/>
      <c r="K66" s="34">
        <v>1091</v>
      </c>
      <c r="L66" s="65">
        <f>_xlfn.IFNA(VLOOKUP(B66,'Principal Balance'!$A$2:B269,2,FALSE),"-")</f>
        <v>0</v>
      </c>
      <c r="M66" s="34"/>
      <c r="N66" s="33">
        <v>0</v>
      </c>
      <c r="O66" s="33" t="s">
        <v>49</v>
      </c>
      <c r="P66" s="33" t="s">
        <v>49</v>
      </c>
      <c r="Q66" s="33" t="s">
        <v>49</v>
      </c>
      <c r="R66" s="33"/>
      <c r="S66" s="33"/>
      <c r="T66" s="33"/>
      <c r="U66" s="33" t="s">
        <v>149</v>
      </c>
      <c r="V66" s="33"/>
      <c r="W66" s="33"/>
      <c r="X66" s="33"/>
      <c r="Y66" s="33" t="s">
        <v>47</v>
      </c>
      <c r="Z66" s="33"/>
      <c r="AA66" s="33" t="s">
        <v>51</v>
      </c>
    </row>
    <row r="67" spans="1:27" ht="18.75" x14ac:dyDescent="0.3">
      <c r="A67" s="35">
        <v>44539</v>
      </c>
      <c r="B67" s="33">
        <v>710188</v>
      </c>
      <c r="C67" s="33" t="s">
        <v>39</v>
      </c>
      <c r="D67" s="35">
        <v>44541</v>
      </c>
      <c r="E67" s="33">
        <v>4800</v>
      </c>
      <c r="F67" s="33">
        <v>4800</v>
      </c>
      <c r="G67" s="35">
        <v>44546</v>
      </c>
      <c r="H67" s="34">
        <v>4800</v>
      </c>
      <c r="I67" s="35"/>
      <c r="J67" s="34"/>
      <c r="K67" s="34">
        <v>4800</v>
      </c>
      <c r="L67" s="65">
        <f>_xlfn.IFNA(VLOOKUP(B67,'Principal Balance'!$A$2:B270,2,FALSE),"-")</f>
        <v>0</v>
      </c>
      <c r="M67" s="34"/>
      <c r="N67" s="33">
        <v>5.5</v>
      </c>
      <c r="O67" s="33">
        <v>42</v>
      </c>
      <c r="P67" s="33" t="s">
        <v>58</v>
      </c>
      <c r="Q67" s="33">
        <v>36</v>
      </c>
      <c r="R67" s="33"/>
      <c r="S67" s="33"/>
      <c r="T67" s="33"/>
      <c r="U67" s="33" t="s">
        <v>53</v>
      </c>
      <c r="V67" s="33"/>
      <c r="W67" s="33"/>
      <c r="X67" s="33"/>
      <c r="Y67" s="33" t="s">
        <v>79</v>
      </c>
      <c r="Z67" s="33"/>
      <c r="AA67" s="33" t="s">
        <v>60</v>
      </c>
    </row>
    <row r="68" spans="1:27" ht="18.75" x14ac:dyDescent="0.3">
      <c r="A68" s="35">
        <v>44539</v>
      </c>
      <c r="B68" s="33">
        <v>710189</v>
      </c>
      <c r="C68" s="33" t="s">
        <v>39</v>
      </c>
      <c r="D68" s="35">
        <v>44545</v>
      </c>
      <c r="E68" s="33">
        <v>17253</v>
      </c>
      <c r="F68" s="33">
        <v>17253</v>
      </c>
      <c r="G68" s="35">
        <v>44546</v>
      </c>
      <c r="H68" s="34">
        <v>16849</v>
      </c>
      <c r="I68" s="35">
        <v>44548</v>
      </c>
      <c r="J68" s="34">
        <v>374</v>
      </c>
      <c r="K68" s="34">
        <f>H68+J68</f>
        <v>17223</v>
      </c>
      <c r="L68" s="65">
        <f>_xlfn.IFNA(VLOOKUP(B68,'Principal Balance'!$A$2:B271,2,FALSE),"-")</f>
        <v>15374.11</v>
      </c>
      <c r="M68" s="34"/>
      <c r="N68" s="33">
        <v>5.5</v>
      </c>
      <c r="O68" s="33">
        <v>60</v>
      </c>
      <c r="P68" s="33">
        <v>610</v>
      </c>
      <c r="Q68" s="33">
        <v>51</v>
      </c>
      <c r="R68" s="33"/>
      <c r="S68" s="33"/>
      <c r="T68" s="33"/>
      <c r="U68" s="33" t="s">
        <v>179</v>
      </c>
      <c r="V68" s="33"/>
      <c r="W68" s="33"/>
      <c r="X68" s="33"/>
      <c r="Y68" s="33" t="s">
        <v>79</v>
      </c>
      <c r="Z68" s="33"/>
      <c r="AA68" s="33" t="s">
        <v>118</v>
      </c>
    </row>
    <row r="69" spans="1:27" ht="18.75" x14ac:dyDescent="0.3">
      <c r="A69" s="35">
        <v>44483</v>
      </c>
      <c r="B69" s="33">
        <v>710190</v>
      </c>
      <c r="C69" s="33" t="s">
        <v>39</v>
      </c>
      <c r="D69" s="35">
        <v>44546</v>
      </c>
      <c r="E69" s="33">
        <v>6500</v>
      </c>
      <c r="F69" s="33">
        <v>6500</v>
      </c>
      <c r="G69" s="35">
        <v>44551</v>
      </c>
      <c r="H69" s="34">
        <v>6500</v>
      </c>
      <c r="I69" s="35"/>
      <c r="J69" s="34"/>
      <c r="K69" s="34">
        <v>6500</v>
      </c>
      <c r="L69" s="65">
        <f>_xlfn.IFNA(VLOOKUP(B69,'Principal Balance'!$A$2:B272,2,FALSE),"-")</f>
        <v>5599.75</v>
      </c>
      <c r="M69" s="34"/>
      <c r="N69" s="33">
        <v>5.5</v>
      </c>
      <c r="O69" s="33">
        <v>48</v>
      </c>
      <c r="P69" s="33">
        <v>572</v>
      </c>
      <c r="Q69" s="33">
        <v>59</v>
      </c>
      <c r="R69" s="33"/>
      <c r="S69" s="33"/>
      <c r="T69" s="33"/>
      <c r="U69" s="33" t="s">
        <v>180</v>
      </c>
      <c r="V69" s="33"/>
      <c r="W69" s="33"/>
      <c r="X69" s="33"/>
      <c r="Y69" s="33" t="s">
        <v>72</v>
      </c>
      <c r="Z69" s="33"/>
      <c r="AA69" s="33" t="s">
        <v>60</v>
      </c>
    </row>
    <row r="70" spans="1:27" ht="18.75" x14ac:dyDescent="0.3">
      <c r="A70" s="35">
        <v>44547</v>
      </c>
      <c r="B70" s="33">
        <v>710192</v>
      </c>
      <c r="C70" s="33" t="s">
        <v>39</v>
      </c>
      <c r="D70" s="35">
        <v>44201</v>
      </c>
      <c r="E70" s="33">
        <v>6680</v>
      </c>
      <c r="F70" s="33">
        <v>6680</v>
      </c>
      <c r="G70" s="35">
        <v>44207</v>
      </c>
      <c r="H70" s="34">
        <v>6680</v>
      </c>
      <c r="I70" s="35"/>
      <c r="J70" s="34"/>
      <c r="K70" s="34">
        <v>6680</v>
      </c>
      <c r="L70" s="65">
        <f>_xlfn.IFNA(VLOOKUP(B70,'Principal Balance'!$A$2:B273,2,FALSE),"-")</f>
        <v>5928.81</v>
      </c>
      <c r="M70" s="34"/>
      <c r="N70" s="33">
        <v>5.5</v>
      </c>
      <c r="O70" s="33">
        <v>48</v>
      </c>
      <c r="P70" s="33">
        <v>656</v>
      </c>
      <c r="Q70" s="33">
        <v>42</v>
      </c>
      <c r="R70" s="33"/>
      <c r="S70" s="33"/>
      <c r="T70" s="33"/>
      <c r="U70" s="33" t="s">
        <v>53</v>
      </c>
      <c r="V70" s="33"/>
      <c r="W70" s="33"/>
      <c r="X70" s="33"/>
      <c r="Y70" s="33" t="s">
        <v>107</v>
      </c>
      <c r="Z70" s="33"/>
      <c r="AA70" s="33" t="s">
        <v>42</v>
      </c>
    </row>
    <row r="71" spans="1:27" ht="18.75" x14ac:dyDescent="0.3">
      <c r="A71" s="35">
        <v>44537</v>
      </c>
      <c r="B71" s="33">
        <v>710193</v>
      </c>
      <c r="C71" s="33" t="s">
        <v>39</v>
      </c>
      <c r="D71" s="35">
        <v>44201</v>
      </c>
      <c r="E71" s="33">
        <v>5000</v>
      </c>
      <c r="F71" s="89">
        <v>5000</v>
      </c>
      <c r="G71" s="35">
        <v>44201</v>
      </c>
      <c r="H71" s="34">
        <v>5000</v>
      </c>
      <c r="I71" s="35"/>
      <c r="J71" s="34"/>
      <c r="K71" s="34">
        <v>5000</v>
      </c>
      <c r="L71" s="65">
        <f>_xlfn.IFNA(VLOOKUP(B71,'Principal Balance'!$A$2:B274,2,FALSE),"-")</f>
        <v>0</v>
      </c>
      <c r="M71" s="34"/>
      <c r="N71" s="33">
        <v>5.5</v>
      </c>
      <c r="O71" s="33">
        <v>36</v>
      </c>
      <c r="P71" s="33" t="s">
        <v>181</v>
      </c>
      <c r="Q71" s="33">
        <v>38</v>
      </c>
      <c r="R71" s="33"/>
      <c r="S71" s="33"/>
      <c r="T71" s="33"/>
      <c r="U71" s="33" t="s">
        <v>53</v>
      </c>
      <c r="V71" s="33"/>
      <c r="W71" s="33"/>
      <c r="X71" s="33"/>
      <c r="Y71" s="33" t="s">
        <v>107</v>
      </c>
      <c r="Z71" s="33"/>
      <c r="AA71" s="33" t="s">
        <v>69</v>
      </c>
    </row>
    <row r="72" spans="1:27" ht="18.75" x14ac:dyDescent="0.3">
      <c r="A72" s="35"/>
      <c r="B72" s="33"/>
      <c r="C72" s="33"/>
      <c r="D72" s="35"/>
      <c r="E72" s="40"/>
      <c r="F72" s="33"/>
      <c r="G72" s="35"/>
      <c r="H72" s="34"/>
      <c r="I72" s="35"/>
      <c r="J72" s="34"/>
      <c r="K72" s="50"/>
      <c r="L72" s="65"/>
      <c r="M72" s="34"/>
      <c r="N72" s="33"/>
      <c r="O72" s="33"/>
      <c r="P72" s="33"/>
      <c r="Q72" s="33"/>
      <c r="R72" s="33"/>
      <c r="S72" s="33"/>
      <c r="T72" s="33"/>
      <c r="U72" s="33"/>
      <c r="V72" s="33"/>
      <c r="W72" s="33"/>
      <c r="X72" s="33"/>
      <c r="Y72" s="33"/>
      <c r="Z72" s="33"/>
      <c r="AA72" s="33"/>
    </row>
    <row r="73" spans="1:27" ht="18.75" x14ac:dyDescent="0.3">
      <c r="A73" s="35"/>
      <c r="B73" s="33"/>
      <c r="C73" s="33"/>
      <c r="D73" s="35"/>
      <c r="E73" s="33"/>
      <c r="F73" s="33"/>
      <c r="G73" s="35"/>
      <c r="H73" s="34"/>
      <c r="I73" s="35"/>
      <c r="J73" s="34"/>
      <c r="K73" s="34"/>
      <c r="L73" s="65"/>
      <c r="M73" s="34"/>
      <c r="N73" s="33"/>
      <c r="O73" s="33"/>
      <c r="P73" s="33"/>
      <c r="Q73" s="33"/>
      <c r="R73" s="33"/>
      <c r="S73" s="33"/>
      <c r="T73" s="33"/>
      <c r="U73" s="33"/>
      <c r="V73" s="33"/>
      <c r="W73" s="33"/>
      <c r="X73" s="33"/>
      <c r="Y73" s="33"/>
      <c r="Z73" s="33"/>
      <c r="AA73" s="33"/>
    </row>
    <row r="74" spans="1:27" ht="18.75" x14ac:dyDescent="0.3">
      <c r="A74" s="33"/>
      <c r="B74" s="33"/>
      <c r="C74" s="33"/>
      <c r="D74" s="33"/>
      <c r="E74" s="40">
        <f>SUM(E2:E73)</f>
        <v>464405</v>
      </c>
      <c r="F74" s="40">
        <f>SUM(F2:F71)</f>
        <v>351031</v>
      </c>
      <c r="G74" s="33"/>
      <c r="H74" s="33"/>
      <c r="I74" s="33"/>
      <c r="J74" s="33"/>
      <c r="K74" s="34">
        <f>SUM(K2:K71)</f>
        <v>336255</v>
      </c>
      <c r="L74" s="65">
        <f>SUM(L2:L71)</f>
        <v>234969.77000000008</v>
      </c>
      <c r="M74" s="33"/>
      <c r="N74" s="33"/>
      <c r="O74" s="33"/>
      <c r="P74" s="33"/>
      <c r="Q74" s="33"/>
      <c r="R74" s="33">
        <v>4</v>
      </c>
      <c r="S74" s="33">
        <f>SUM(S2:S71)</f>
        <v>5845</v>
      </c>
      <c r="T74" s="33"/>
      <c r="U74" s="33"/>
      <c r="V74" s="33"/>
      <c r="W74" s="33"/>
      <c r="X74" s="33"/>
      <c r="Y74" s="33"/>
      <c r="Z74" s="33"/>
      <c r="AA74" s="33"/>
    </row>
    <row r="75" spans="1:27" ht="18.75" x14ac:dyDescent="0.3">
      <c r="A75" s="33"/>
      <c r="B75" s="33"/>
      <c r="C75" s="33"/>
      <c r="D75" s="33" t="s">
        <v>63</v>
      </c>
      <c r="E75" s="40">
        <f>E5+E20+E52+E65</f>
        <v>93325</v>
      </c>
      <c r="F75" s="40"/>
      <c r="G75" s="33"/>
      <c r="H75" s="33"/>
      <c r="I75" s="33"/>
      <c r="J75" s="33"/>
      <c r="K75" s="34"/>
      <c r="L75" s="65"/>
      <c r="M75" s="33"/>
      <c r="N75" s="33"/>
      <c r="O75" s="33"/>
      <c r="P75" s="33"/>
      <c r="Q75" s="33"/>
      <c r="R75" s="33"/>
      <c r="S75" s="33"/>
      <c r="T75" s="33"/>
      <c r="U75" s="33"/>
      <c r="V75" s="33"/>
      <c r="W75" s="33"/>
      <c r="X75" s="33"/>
      <c r="Y75" s="33"/>
      <c r="Z75" s="33"/>
      <c r="AA75" s="33"/>
    </row>
    <row r="77" spans="1:27" x14ac:dyDescent="0.25">
      <c r="E77" s="46">
        <f>E74-E75</f>
        <v>371080</v>
      </c>
    </row>
  </sheetData>
  <autoFilter ref="A1:AA77" xr:uid="{A1A122A0-265B-4C1E-9438-1DAB1F71C963}"/>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1A568-C48C-4A3C-8DE1-506F5236C958}">
  <dimension ref="A1:AB63"/>
  <sheetViews>
    <sheetView topLeftCell="A39" workbookViewId="0">
      <selection activeCell="S44" sqref="S44"/>
    </sheetView>
  </sheetViews>
  <sheetFormatPr defaultRowHeight="15" x14ac:dyDescent="0.25"/>
  <cols>
    <col min="1" max="1" width="14.42578125" customWidth="1"/>
    <col min="3" max="3" width="13" customWidth="1"/>
    <col min="4" max="4" width="11.42578125" customWidth="1"/>
    <col min="5" max="5" width="16.28515625" customWidth="1"/>
    <col min="6" max="6" width="13" customWidth="1"/>
    <col min="7" max="7" width="13.85546875" customWidth="1"/>
    <col min="8" max="8" width="15" customWidth="1"/>
    <col min="9" max="9" width="16.5703125" customWidth="1"/>
    <col min="10" max="10" width="15.140625" customWidth="1"/>
    <col min="11" max="11" width="17.28515625" customWidth="1"/>
    <col min="12" max="12" width="16.28515625" customWidth="1"/>
    <col min="13" max="13" width="16" customWidth="1"/>
    <col min="17" max="17" width="10.28515625" customWidth="1"/>
    <col min="20" max="20" width="11.140625" customWidth="1"/>
    <col min="21" max="21" width="14.85546875" bestFit="1" customWidth="1"/>
  </cols>
  <sheetData>
    <row r="1" spans="1:28" ht="56.25" x14ac:dyDescent="0.3">
      <c r="A1" s="36" t="s">
        <v>16</v>
      </c>
      <c r="B1" s="36" t="s">
        <v>182</v>
      </c>
      <c r="C1" s="36" t="s">
        <v>17</v>
      </c>
      <c r="D1" s="33" t="s">
        <v>18</v>
      </c>
      <c r="E1" s="36" t="s">
        <v>19</v>
      </c>
      <c r="F1" s="36" t="s">
        <v>20</v>
      </c>
      <c r="G1" s="36" t="s">
        <v>21</v>
      </c>
      <c r="H1" s="36" t="s">
        <v>22</v>
      </c>
      <c r="I1" s="37" t="s">
        <v>23</v>
      </c>
      <c r="J1" s="38" t="s">
        <v>24</v>
      </c>
      <c r="K1" s="37" t="s">
        <v>25</v>
      </c>
      <c r="L1" s="37" t="s">
        <v>26</v>
      </c>
      <c r="M1" s="37" t="s">
        <v>27</v>
      </c>
      <c r="N1" s="37" t="s">
        <v>28</v>
      </c>
      <c r="O1" s="33" t="s">
        <v>29</v>
      </c>
      <c r="P1" s="33" t="s">
        <v>30</v>
      </c>
      <c r="Q1" s="33" t="s">
        <v>31</v>
      </c>
      <c r="R1" s="33" t="s">
        <v>32</v>
      </c>
      <c r="S1" s="36" t="s">
        <v>33</v>
      </c>
      <c r="T1" s="36" t="s">
        <v>34</v>
      </c>
      <c r="U1" s="36" t="s">
        <v>35</v>
      </c>
      <c r="V1" s="33" t="s">
        <v>36</v>
      </c>
      <c r="W1" s="33"/>
      <c r="X1" s="33"/>
      <c r="Y1" s="33"/>
      <c r="Z1" s="33" t="s">
        <v>37</v>
      </c>
      <c r="AA1" s="33"/>
      <c r="AB1" s="33" t="s">
        <v>38</v>
      </c>
    </row>
    <row r="2" spans="1:28" ht="18.75" x14ac:dyDescent="0.3">
      <c r="A2" s="35">
        <v>43857</v>
      </c>
      <c r="B2" s="35"/>
      <c r="C2" s="39">
        <v>310001</v>
      </c>
      <c r="D2" s="33" t="s">
        <v>160</v>
      </c>
      <c r="E2" s="35">
        <v>43872</v>
      </c>
      <c r="F2" s="40">
        <v>500</v>
      </c>
      <c r="G2" s="40">
        <v>500</v>
      </c>
      <c r="H2" s="35">
        <v>43886</v>
      </c>
      <c r="I2" s="34">
        <v>500</v>
      </c>
      <c r="J2" s="35"/>
      <c r="K2" s="34"/>
      <c r="L2" s="34">
        <v>500</v>
      </c>
      <c r="M2" s="65">
        <f>_xlfn.IFNA(VLOOKUP(C2,'Principal Balance'!$A$2:B203,2,FALSE),"-")</f>
        <v>0</v>
      </c>
      <c r="N2" s="56"/>
      <c r="O2" s="33">
        <v>5.5</v>
      </c>
      <c r="P2" s="33">
        <v>6</v>
      </c>
      <c r="Q2" s="42">
        <v>531</v>
      </c>
      <c r="R2" s="33">
        <v>44</v>
      </c>
      <c r="S2" s="33"/>
      <c r="T2" s="43"/>
      <c r="U2" s="44"/>
      <c r="V2" s="33" t="s">
        <v>183</v>
      </c>
      <c r="W2" s="33"/>
      <c r="X2" s="33"/>
      <c r="Y2" s="33"/>
      <c r="Z2" s="33" t="s">
        <v>79</v>
      </c>
      <c r="AA2" s="33"/>
      <c r="AB2" s="33" t="s">
        <v>176</v>
      </c>
    </row>
    <row r="3" spans="1:28" ht="18.75" x14ac:dyDescent="0.3">
      <c r="A3" s="35">
        <v>43858</v>
      </c>
      <c r="B3" s="33"/>
      <c r="C3" s="33">
        <v>710120</v>
      </c>
      <c r="D3" s="33" t="s">
        <v>184</v>
      </c>
      <c r="E3" s="35">
        <v>43930</v>
      </c>
      <c r="F3" s="33">
        <v>3900</v>
      </c>
      <c r="G3" s="33">
        <v>3813</v>
      </c>
      <c r="H3" s="35">
        <v>43931</v>
      </c>
      <c r="I3" s="33">
        <v>3000</v>
      </c>
      <c r="J3" s="35">
        <v>43963</v>
      </c>
      <c r="K3" s="33">
        <v>813</v>
      </c>
      <c r="L3" s="33">
        <v>3813</v>
      </c>
      <c r="M3" s="65">
        <f>_xlfn.IFNA(VLOOKUP(C3,'Principal Balance'!$A$2:B204,2,FALSE),"-")</f>
        <v>0</v>
      </c>
      <c r="N3" s="56"/>
      <c r="O3" s="33">
        <v>5.5</v>
      </c>
      <c r="P3" s="33">
        <v>54</v>
      </c>
      <c r="Q3" s="33">
        <v>685</v>
      </c>
      <c r="R3" s="33">
        <v>26</v>
      </c>
      <c r="S3" s="33"/>
      <c r="T3" s="33"/>
      <c r="U3" s="33"/>
      <c r="V3" s="33" t="s">
        <v>185</v>
      </c>
      <c r="W3" s="33"/>
      <c r="X3" s="33"/>
      <c r="Y3" s="33"/>
      <c r="Z3" s="33" t="s">
        <v>47</v>
      </c>
      <c r="AA3" s="33"/>
      <c r="AB3" s="33" t="s">
        <v>69</v>
      </c>
    </row>
    <row r="4" spans="1:28" ht="18.75" x14ac:dyDescent="0.3">
      <c r="A4" s="35">
        <v>43858</v>
      </c>
      <c r="B4" s="35"/>
      <c r="C4" s="39">
        <v>710109</v>
      </c>
      <c r="D4" s="33" t="s">
        <v>39</v>
      </c>
      <c r="E4" s="35">
        <v>43868</v>
      </c>
      <c r="F4" s="40">
        <v>21080</v>
      </c>
      <c r="G4" s="40">
        <v>21080</v>
      </c>
      <c r="H4" s="35">
        <v>43882</v>
      </c>
      <c r="I4" s="34">
        <v>21080</v>
      </c>
      <c r="J4" s="35"/>
      <c r="K4" s="34"/>
      <c r="L4" s="34">
        <v>21080</v>
      </c>
      <c r="M4" s="65">
        <f>_xlfn.IFNA(VLOOKUP(C4,'Principal Balance'!$A$2:B205,2,FALSE),"-")</f>
        <v>0</v>
      </c>
      <c r="N4" s="56"/>
      <c r="O4" s="33">
        <v>5.5</v>
      </c>
      <c r="P4" s="33">
        <v>60</v>
      </c>
      <c r="Q4" s="42">
        <v>808</v>
      </c>
      <c r="R4" s="33">
        <v>13</v>
      </c>
      <c r="S4" s="33"/>
      <c r="T4" s="43"/>
      <c r="U4" s="44"/>
      <c r="V4" s="33" t="s">
        <v>180</v>
      </c>
      <c r="W4" s="33"/>
      <c r="X4" s="33"/>
      <c r="Y4" s="33"/>
      <c r="Z4" s="33" t="s">
        <v>186</v>
      </c>
      <c r="AA4" s="33"/>
      <c r="AB4" s="33" t="s">
        <v>82</v>
      </c>
    </row>
    <row r="5" spans="1:28" ht="18.75" x14ac:dyDescent="0.3">
      <c r="A5" s="35">
        <v>43864</v>
      </c>
      <c r="B5" s="35"/>
      <c r="C5" s="39">
        <v>810020</v>
      </c>
      <c r="D5" s="33" t="s">
        <v>187</v>
      </c>
      <c r="E5" s="35">
        <v>43889</v>
      </c>
      <c r="F5" s="40">
        <v>25081</v>
      </c>
      <c r="G5" s="40"/>
      <c r="H5" s="35"/>
      <c r="I5" s="34"/>
      <c r="J5" s="35"/>
      <c r="K5" s="34"/>
      <c r="L5" s="34"/>
      <c r="M5" s="65" t="str">
        <f>_xlfn.IFNA(VLOOKUP(C5,'Principal Balance'!$A$2:B206,2,FALSE),"-")</f>
        <v>-</v>
      </c>
      <c r="N5" s="34"/>
      <c r="O5" s="33"/>
      <c r="P5" s="33"/>
      <c r="Q5" s="42">
        <v>543</v>
      </c>
      <c r="R5" s="33">
        <v>46</v>
      </c>
      <c r="S5" s="33"/>
      <c r="T5" s="43"/>
      <c r="U5" s="44"/>
      <c r="V5" s="33" t="s">
        <v>188</v>
      </c>
      <c r="W5" s="33"/>
      <c r="X5" s="33"/>
      <c r="Y5" s="33"/>
      <c r="Z5" s="33" t="s">
        <v>189</v>
      </c>
      <c r="AA5" s="33"/>
      <c r="AB5" s="33" t="s">
        <v>51</v>
      </c>
    </row>
    <row r="6" spans="1:28" ht="18.75" x14ac:dyDescent="0.3">
      <c r="A6" s="35">
        <v>43867</v>
      </c>
      <c r="B6" s="35"/>
      <c r="C6" s="39">
        <v>710110</v>
      </c>
      <c r="D6" s="33" t="s">
        <v>39</v>
      </c>
      <c r="E6" s="35">
        <v>43868</v>
      </c>
      <c r="F6" s="40">
        <v>6600</v>
      </c>
      <c r="G6" s="40">
        <v>6600</v>
      </c>
      <c r="H6" s="35">
        <v>43868</v>
      </c>
      <c r="I6" s="34">
        <v>6600</v>
      </c>
      <c r="J6" s="35"/>
      <c r="K6" s="34"/>
      <c r="L6" s="34">
        <v>6600</v>
      </c>
      <c r="M6" s="65">
        <f>_xlfn.IFNA(VLOOKUP(C6,'Principal Balance'!$A$2:B207,2,FALSE),"-")</f>
        <v>0</v>
      </c>
      <c r="N6" s="34"/>
      <c r="O6" s="33">
        <v>5.5</v>
      </c>
      <c r="P6" s="33">
        <v>48</v>
      </c>
      <c r="Q6" s="42">
        <v>802</v>
      </c>
      <c r="R6" s="33">
        <v>35</v>
      </c>
      <c r="S6" s="33"/>
      <c r="T6" s="43"/>
      <c r="U6" s="44"/>
      <c r="V6" s="33" t="s">
        <v>40</v>
      </c>
      <c r="W6" s="33"/>
      <c r="X6" s="33"/>
      <c r="Y6" s="33"/>
      <c r="Z6" s="33" t="s">
        <v>190</v>
      </c>
      <c r="AA6" s="33"/>
      <c r="AB6" s="33" t="s">
        <v>69</v>
      </c>
    </row>
    <row r="7" spans="1:28" ht="18.75" x14ac:dyDescent="0.3">
      <c r="A7" s="35">
        <v>43870</v>
      </c>
      <c r="B7" s="33"/>
      <c r="C7" s="33">
        <v>710117</v>
      </c>
      <c r="D7" s="33" t="s">
        <v>39</v>
      </c>
      <c r="E7" s="35">
        <v>43913</v>
      </c>
      <c r="F7" s="33">
        <v>2760</v>
      </c>
      <c r="G7" s="33">
        <v>2510</v>
      </c>
      <c r="H7" s="35">
        <v>43916</v>
      </c>
      <c r="I7" s="34">
        <v>2510</v>
      </c>
      <c r="J7" s="35"/>
      <c r="K7" s="34"/>
      <c r="L7" s="34">
        <v>2510</v>
      </c>
      <c r="M7" s="65">
        <f>_xlfn.IFNA(VLOOKUP(C7,'Principal Balance'!$A$2:B208,2,FALSE),"-")</f>
        <v>817.93</v>
      </c>
      <c r="N7" s="34"/>
      <c r="O7" s="33">
        <v>5.5</v>
      </c>
      <c r="P7" s="33">
        <v>48</v>
      </c>
      <c r="Q7" s="33">
        <v>625</v>
      </c>
      <c r="R7" s="33">
        <v>48</v>
      </c>
      <c r="S7" s="33"/>
      <c r="T7" s="33"/>
      <c r="U7" s="33"/>
      <c r="V7" s="33" t="s">
        <v>191</v>
      </c>
      <c r="W7" s="33"/>
      <c r="X7" s="33"/>
      <c r="Y7" s="33"/>
      <c r="Z7" s="33" t="s">
        <v>192</v>
      </c>
      <c r="AA7" s="33"/>
      <c r="AB7" s="33" t="s">
        <v>82</v>
      </c>
    </row>
    <row r="8" spans="1:28" ht="18.75" x14ac:dyDescent="0.3">
      <c r="A8" s="35">
        <v>43874</v>
      </c>
      <c r="B8" s="33"/>
      <c r="C8" s="39">
        <v>710114</v>
      </c>
      <c r="D8" s="33" t="s">
        <v>184</v>
      </c>
      <c r="E8" s="35">
        <v>43899</v>
      </c>
      <c r="F8" s="33">
        <v>2200</v>
      </c>
      <c r="G8" s="33">
        <v>1899</v>
      </c>
      <c r="H8" s="35">
        <v>43902</v>
      </c>
      <c r="I8" s="34">
        <v>1899</v>
      </c>
      <c r="J8" s="35"/>
      <c r="K8" s="34"/>
      <c r="L8" s="34">
        <v>1899</v>
      </c>
      <c r="M8" s="65">
        <f>_xlfn.IFNA(VLOOKUP(C8,'Principal Balance'!$A$2:B209,2,FALSE),"-")</f>
        <v>3076.37</v>
      </c>
      <c r="N8" s="34"/>
      <c r="O8" s="33">
        <v>5.5</v>
      </c>
      <c r="P8" s="33">
        <v>36</v>
      </c>
      <c r="Q8" s="33">
        <v>601</v>
      </c>
      <c r="R8" s="33">
        <v>45</v>
      </c>
      <c r="S8" s="33"/>
      <c r="T8" s="33"/>
      <c r="U8" s="88"/>
      <c r="V8" s="33" t="s">
        <v>193</v>
      </c>
      <c r="W8" s="33"/>
      <c r="X8" s="33"/>
      <c r="Y8" s="33"/>
      <c r="Z8" s="33" t="s">
        <v>47</v>
      </c>
      <c r="AA8" s="33"/>
      <c r="AB8" s="33" t="s">
        <v>69</v>
      </c>
    </row>
    <row r="9" spans="1:28" ht="18.75" x14ac:dyDescent="0.3">
      <c r="A9" s="35">
        <v>43877</v>
      </c>
      <c r="B9" s="35"/>
      <c r="C9" s="39">
        <v>710111</v>
      </c>
      <c r="D9" s="33" t="s">
        <v>39</v>
      </c>
      <c r="E9" s="35">
        <v>43879</v>
      </c>
      <c r="F9" s="40">
        <v>3299</v>
      </c>
      <c r="G9" s="40">
        <v>3299</v>
      </c>
      <c r="H9" s="35">
        <v>43881</v>
      </c>
      <c r="I9" s="34">
        <v>3299</v>
      </c>
      <c r="J9" s="35"/>
      <c r="K9" s="34"/>
      <c r="L9" s="34">
        <v>3299</v>
      </c>
      <c r="M9" s="65">
        <f>_xlfn.IFNA(VLOOKUP(C9,'Principal Balance'!$A$2:B210,2,FALSE),"-")</f>
        <v>0</v>
      </c>
      <c r="N9" s="34"/>
      <c r="O9" s="33">
        <v>5.5</v>
      </c>
      <c r="P9" s="33">
        <v>24</v>
      </c>
      <c r="Q9" s="42">
        <v>773</v>
      </c>
      <c r="R9" s="33">
        <v>13</v>
      </c>
      <c r="S9" s="33"/>
      <c r="T9" s="43"/>
      <c r="U9" s="44"/>
      <c r="V9" s="33" t="s">
        <v>194</v>
      </c>
      <c r="W9" s="33"/>
      <c r="X9" s="33"/>
      <c r="Y9" s="33"/>
      <c r="Z9" s="33" t="s">
        <v>47</v>
      </c>
      <c r="AA9" s="33"/>
      <c r="AB9" s="33" t="s">
        <v>51</v>
      </c>
    </row>
    <row r="10" spans="1:28" ht="18.75" x14ac:dyDescent="0.3">
      <c r="A10" s="35">
        <v>43879</v>
      </c>
      <c r="B10" s="35"/>
      <c r="C10" s="39">
        <v>710112</v>
      </c>
      <c r="D10" s="33" t="s">
        <v>39</v>
      </c>
      <c r="E10" s="35">
        <v>43885</v>
      </c>
      <c r="F10" s="40">
        <v>1896</v>
      </c>
      <c r="G10" s="40">
        <v>1896</v>
      </c>
      <c r="H10" s="35">
        <v>43885</v>
      </c>
      <c r="I10" s="34">
        <v>1896</v>
      </c>
      <c r="J10" s="35"/>
      <c r="K10" s="34"/>
      <c r="L10" s="34">
        <v>1896</v>
      </c>
      <c r="M10" s="65">
        <f>_xlfn.IFNA(VLOOKUP(C10,'Principal Balance'!$A$2:B211,2,FALSE),"-")</f>
        <v>-0.17</v>
      </c>
      <c r="N10" s="34"/>
      <c r="O10" s="33">
        <v>5.5</v>
      </c>
      <c r="P10" s="33">
        <v>24</v>
      </c>
      <c r="Q10" s="42">
        <v>646</v>
      </c>
      <c r="R10" s="33">
        <v>69</v>
      </c>
      <c r="S10" s="33"/>
      <c r="T10" s="43"/>
      <c r="U10" s="44"/>
      <c r="V10" s="33" t="s">
        <v>195</v>
      </c>
      <c r="W10" s="33"/>
      <c r="X10" s="33"/>
      <c r="Y10" s="33"/>
      <c r="Z10" s="33" t="s">
        <v>47</v>
      </c>
      <c r="AA10" s="33"/>
      <c r="AB10" s="33" t="s">
        <v>82</v>
      </c>
    </row>
    <row r="11" spans="1:28" ht="18.75" x14ac:dyDescent="0.3">
      <c r="A11" s="35">
        <v>43881</v>
      </c>
      <c r="B11" s="35"/>
      <c r="C11" s="39">
        <v>710113</v>
      </c>
      <c r="D11" s="33" t="s">
        <v>39</v>
      </c>
      <c r="E11" s="35">
        <v>43885</v>
      </c>
      <c r="F11" s="40">
        <v>3560</v>
      </c>
      <c r="G11" s="40">
        <v>3560</v>
      </c>
      <c r="H11" s="35">
        <v>43885</v>
      </c>
      <c r="I11" s="34">
        <v>3560</v>
      </c>
      <c r="J11" s="35"/>
      <c r="K11" s="34"/>
      <c r="L11" s="34">
        <v>3560</v>
      </c>
      <c r="M11" s="65">
        <f>_xlfn.IFNA(VLOOKUP(C11,'Principal Balance'!$A$2:B212,2,FALSE),"-")</f>
        <v>0</v>
      </c>
      <c r="N11" s="56"/>
      <c r="O11" s="33">
        <v>5.5</v>
      </c>
      <c r="P11" s="33">
        <v>36</v>
      </c>
      <c r="Q11" s="42">
        <v>814</v>
      </c>
      <c r="R11" s="33">
        <v>5</v>
      </c>
      <c r="S11" s="33"/>
      <c r="T11" s="43"/>
      <c r="U11" s="44"/>
      <c r="V11" s="33" t="s">
        <v>40</v>
      </c>
      <c r="W11" s="33"/>
      <c r="X11" s="33"/>
      <c r="Y11" s="33"/>
      <c r="Z11" s="33" t="s">
        <v>190</v>
      </c>
      <c r="AA11" s="33"/>
      <c r="AB11" s="33" t="s">
        <v>42</v>
      </c>
    </row>
    <row r="12" spans="1:28" ht="18.75" x14ac:dyDescent="0.3">
      <c r="A12" s="35">
        <v>43893</v>
      </c>
      <c r="B12" s="33"/>
      <c r="C12" s="33">
        <v>610026</v>
      </c>
      <c r="D12" s="33" t="s">
        <v>39</v>
      </c>
      <c r="E12" s="35">
        <v>43893</v>
      </c>
      <c r="F12" s="33">
        <v>1400</v>
      </c>
      <c r="G12" s="33">
        <v>1400</v>
      </c>
      <c r="H12" s="35">
        <v>43893</v>
      </c>
      <c r="I12" s="34">
        <v>1400</v>
      </c>
      <c r="J12" s="35"/>
      <c r="K12" s="34"/>
      <c r="L12" s="34">
        <v>1400</v>
      </c>
      <c r="M12" s="65">
        <f>_xlfn.IFNA(VLOOKUP(C12,'Principal Balance'!$A$2:B213,2,FALSE),"-")</f>
        <v>0</v>
      </c>
      <c r="N12" s="34"/>
      <c r="O12" s="33">
        <v>5.5</v>
      </c>
      <c r="P12" s="33">
        <v>24</v>
      </c>
      <c r="Q12" s="33">
        <v>786</v>
      </c>
      <c r="R12" s="33">
        <v>39</v>
      </c>
      <c r="S12" s="33"/>
      <c r="T12" s="33"/>
      <c r="U12" s="33"/>
      <c r="V12" s="33" t="s">
        <v>40</v>
      </c>
      <c r="W12" s="33"/>
      <c r="X12" s="33"/>
      <c r="Y12" s="33"/>
      <c r="Z12" s="33" t="s">
        <v>41</v>
      </c>
      <c r="AA12" s="33"/>
      <c r="AB12" s="33" t="s">
        <v>69</v>
      </c>
    </row>
    <row r="13" spans="1:28" ht="18.75" x14ac:dyDescent="0.3">
      <c r="A13" s="35">
        <v>43894</v>
      </c>
      <c r="B13" s="33"/>
      <c r="C13" s="39">
        <v>710115</v>
      </c>
      <c r="D13" s="33" t="s">
        <v>184</v>
      </c>
      <c r="E13" s="35">
        <v>43896</v>
      </c>
      <c r="F13" s="33">
        <v>10000</v>
      </c>
      <c r="G13" s="33">
        <v>8530</v>
      </c>
      <c r="H13" s="35">
        <v>43899</v>
      </c>
      <c r="I13" s="34">
        <v>8530</v>
      </c>
      <c r="J13" s="35"/>
      <c r="K13" s="34"/>
      <c r="L13" s="34">
        <v>8530</v>
      </c>
      <c r="M13" s="65">
        <f>_xlfn.IFNA(VLOOKUP(C13,'Principal Balance'!$A$2:B214,2,FALSE),"-")</f>
        <v>0</v>
      </c>
      <c r="N13" s="34"/>
      <c r="O13" s="33">
        <v>5.5</v>
      </c>
      <c r="P13" s="33">
        <v>60</v>
      </c>
      <c r="Q13" s="33" t="s">
        <v>196</v>
      </c>
      <c r="R13" s="33">
        <v>24</v>
      </c>
      <c r="S13" s="33"/>
      <c r="T13" s="33"/>
      <c r="U13" s="33"/>
      <c r="V13" s="33" t="s">
        <v>197</v>
      </c>
      <c r="W13" s="33"/>
      <c r="X13" s="33"/>
      <c r="Y13" s="33"/>
      <c r="Z13" s="33" t="s">
        <v>47</v>
      </c>
      <c r="AA13" s="33"/>
      <c r="AB13" s="33" t="s">
        <v>198</v>
      </c>
    </row>
    <row r="14" spans="1:28" ht="18.75" x14ac:dyDescent="0.3">
      <c r="A14" s="35">
        <v>43895</v>
      </c>
      <c r="B14" s="33"/>
      <c r="C14" s="33">
        <v>710116</v>
      </c>
      <c r="D14" s="33" t="s">
        <v>39</v>
      </c>
      <c r="E14" s="35">
        <v>43909</v>
      </c>
      <c r="F14" s="33">
        <v>2995</v>
      </c>
      <c r="G14" s="33">
        <v>2995</v>
      </c>
      <c r="H14" s="35">
        <v>44006</v>
      </c>
      <c r="I14" s="34">
        <v>2995</v>
      </c>
      <c r="J14" s="35"/>
      <c r="K14" s="34"/>
      <c r="L14" s="34">
        <v>2995</v>
      </c>
      <c r="M14" s="65">
        <f>_xlfn.IFNA(VLOOKUP(C14,'Principal Balance'!$A$2:B215,2,FALSE),"-")</f>
        <v>0</v>
      </c>
      <c r="N14" s="34"/>
      <c r="O14" s="33">
        <v>5.5</v>
      </c>
      <c r="P14" s="33">
        <v>36</v>
      </c>
      <c r="Q14" s="33">
        <v>768</v>
      </c>
      <c r="R14" s="33">
        <v>19</v>
      </c>
      <c r="S14" s="33"/>
      <c r="T14" s="33"/>
      <c r="U14" s="33"/>
      <c r="V14" s="33" t="s">
        <v>136</v>
      </c>
      <c r="W14" s="33"/>
      <c r="X14" s="33"/>
      <c r="Y14" s="33"/>
      <c r="Z14" s="33" t="s">
        <v>199</v>
      </c>
      <c r="AA14" s="33"/>
      <c r="AB14" s="33" t="s">
        <v>137</v>
      </c>
    </row>
    <row r="15" spans="1:28" ht="18.75" x14ac:dyDescent="0.3">
      <c r="A15" s="35">
        <v>43908</v>
      </c>
      <c r="B15" s="33"/>
      <c r="C15" s="33">
        <v>710118</v>
      </c>
      <c r="D15" s="33" t="s">
        <v>39</v>
      </c>
      <c r="E15" s="35">
        <v>43922</v>
      </c>
      <c r="F15" s="33">
        <v>11700</v>
      </c>
      <c r="G15" s="33">
        <v>11692</v>
      </c>
      <c r="H15" s="35">
        <v>43930</v>
      </c>
      <c r="I15" s="34">
        <v>11692</v>
      </c>
      <c r="J15" s="35"/>
      <c r="K15" s="34"/>
      <c r="L15" s="34">
        <v>11692</v>
      </c>
      <c r="M15" s="65">
        <f>_xlfn.IFNA(VLOOKUP(C15,'Principal Balance'!$A$2:B216,2,FALSE),"-")</f>
        <v>0</v>
      </c>
      <c r="N15" s="34"/>
      <c r="O15" s="33">
        <v>5.5</v>
      </c>
      <c r="P15" s="33">
        <v>48</v>
      </c>
      <c r="Q15" s="33" t="s">
        <v>200</v>
      </c>
      <c r="R15" s="33">
        <v>23</v>
      </c>
      <c r="S15" s="33"/>
      <c r="T15" s="33"/>
      <c r="U15" s="33"/>
      <c r="V15" s="33" t="s">
        <v>201</v>
      </c>
      <c r="W15" s="33"/>
      <c r="X15" s="33"/>
      <c r="Y15" s="33"/>
      <c r="Z15" s="33" t="s">
        <v>202</v>
      </c>
      <c r="AA15" s="33"/>
      <c r="AB15" s="33" t="s">
        <v>203</v>
      </c>
    </row>
    <row r="16" spans="1:28" ht="18.75" x14ac:dyDescent="0.3">
      <c r="A16" s="35">
        <v>43916</v>
      </c>
      <c r="B16" s="33"/>
      <c r="C16" s="33">
        <v>710119</v>
      </c>
      <c r="D16" s="33" t="s">
        <v>39</v>
      </c>
      <c r="E16" s="35">
        <v>43922</v>
      </c>
      <c r="F16" s="33">
        <v>13500</v>
      </c>
      <c r="G16" s="33">
        <v>13177</v>
      </c>
      <c r="H16" s="35">
        <v>43930</v>
      </c>
      <c r="I16" s="33">
        <v>13177</v>
      </c>
      <c r="J16" s="33"/>
      <c r="K16" s="34"/>
      <c r="L16" s="33">
        <v>13177</v>
      </c>
      <c r="M16" s="65">
        <f>_xlfn.IFNA(VLOOKUP(C16,'Principal Balance'!$A$2:B217,2,FALSE),"-")</f>
        <v>0</v>
      </c>
      <c r="N16" s="33"/>
      <c r="O16" s="33">
        <v>5.5</v>
      </c>
      <c r="P16" s="33">
        <v>60</v>
      </c>
      <c r="Q16" s="33">
        <v>802</v>
      </c>
      <c r="R16" s="33">
        <v>19</v>
      </c>
      <c r="S16" s="33"/>
      <c r="T16" s="33"/>
      <c r="U16" s="33"/>
      <c r="V16" s="33" t="s">
        <v>204</v>
      </c>
      <c r="W16" s="33"/>
      <c r="X16" s="33"/>
      <c r="Y16" s="33"/>
      <c r="Z16" s="33" t="s">
        <v>205</v>
      </c>
      <c r="AA16" s="33"/>
      <c r="AB16" s="33" t="s">
        <v>206</v>
      </c>
    </row>
    <row r="17" spans="1:28" ht="18.75" x14ac:dyDescent="0.3">
      <c r="A17" s="35">
        <v>43930</v>
      </c>
      <c r="B17" s="33"/>
      <c r="C17" s="33">
        <v>710122</v>
      </c>
      <c r="D17" s="33" t="s">
        <v>39</v>
      </c>
      <c r="E17" s="35">
        <v>43962</v>
      </c>
      <c r="F17" s="33">
        <v>3760</v>
      </c>
      <c r="G17" s="33">
        <v>3760</v>
      </c>
      <c r="H17" s="35">
        <v>43962</v>
      </c>
      <c r="I17" s="33">
        <v>3760</v>
      </c>
      <c r="J17" s="33"/>
      <c r="K17" s="33"/>
      <c r="L17" s="33">
        <v>3760</v>
      </c>
      <c r="M17" s="65">
        <f>_xlfn.IFNA(VLOOKUP(C17,'Principal Balance'!$A$2:B218,2,FALSE),"-")</f>
        <v>0</v>
      </c>
      <c r="N17" s="56"/>
      <c r="O17" s="33">
        <v>5.5</v>
      </c>
      <c r="P17" s="33">
        <v>36</v>
      </c>
      <c r="Q17" s="33" t="s">
        <v>207</v>
      </c>
      <c r="R17" s="33">
        <v>34</v>
      </c>
      <c r="S17" s="33"/>
      <c r="T17" s="33"/>
      <c r="U17" s="33"/>
      <c r="V17" s="33" t="s">
        <v>53</v>
      </c>
      <c r="W17" s="33"/>
      <c r="X17" s="33"/>
      <c r="Y17" s="33"/>
      <c r="Z17" s="33" t="s">
        <v>190</v>
      </c>
      <c r="AA17" s="33"/>
      <c r="AB17" s="33" t="s">
        <v>69</v>
      </c>
    </row>
    <row r="18" spans="1:28" ht="18.75" x14ac:dyDescent="0.3">
      <c r="A18" s="35">
        <v>43934</v>
      </c>
      <c r="B18" s="33"/>
      <c r="C18" s="33">
        <v>710121</v>
      </c>
      <c r="D18" s="33" t="s">
        <v>39</v>
      </c>
      <c r="E18" s="35">
        <v>43951</v>
      </c>
      <c r="F18" s="33">
        <v>3500</v>
      </c>
      <c r="G18" s="33">
        <v>0</v>
      </c>
      <c r="H18" s="33"/>
      <c r="I18" s="33"/>
      <c r="J18" s="33"/>
      <c r="K18" s="33"/>
      <c r="L18" s="33"/>
      <c r="M18" s="65">
        <f>_xlfn.IFNA(VLOOKUP(C18,'Principal Balance'!$A$2:B219,2,FALSE),"-")</f>
        <v>0</v>
      </c>
      <c r="N18" s="64"/>
      <c r="O18" s="33">
        <v>5.5</v>
      </c>
      <c r="P18" s="33">
        <v>36</v>
      </c>
      <c r="Q18" s="33">
        <v>791</v>
      </c>
      <c r="R18" s="33">
        <v>21</v>
      </c>
      <c r="S18" s="33"/>
      <c r="T18" s="33"/>
      <c r="U18" s="33"/>
      <c r="V18" s="33" t="s">
        <v>208</v>
      </c>
      <c r="W18" s="33"/>
      <c r="X18" s="33"/>
      <c r="Y18" s="33"/>
      <c r="Z18" s="33" t="s">
        <v>209</v>
      </c>
      <c r="AA18" s="33"/>
      <c r="AB18" s="33" t="s">
        <v>210</v>
      </c>
    </row>
    <row r="19" spans="1:28" ht="18.75" x14ac:dyDescent="0.3">
      <c r="A19" s="35">
        <v>43941</v>
      </c>
      <c r="B19" s="33"/>
      <c r="C19" s="33">
        <v>310002</v>
      </c>
      <c r="D19" s="33" t="s">
        <v>160</v>
      </c>
      <c r="E19" s="35">
        <v>43926</v>
      </c>
      <c r="F19" s="33">
        <v>1000</v>
      </c>
      <c r="G19" s="33"/>
      <c r="H19" s="33"/>
      <c r="I19" s="33"/>
      <c r="J19" s="33"/>
      <c r="K19" s="33"/>
      <c r="L19" s="33"/>
      <c r="M19" s="65">
        <f>_xlfn.IFNA(VLOOKUP(C19,'Principal Balance'!$A$2:B220,2,FALSE),"-")</f>
        <v>0</v>
      </c>
      <c r="N19" s="33"/>
      <c r="O19" s="33">
        <v>5.5</v>
      </c>
      <c r="P19" s="33">
        <v>6</v>
      </c>
      <c r="Q19" s="33">
        <v>542</v>
      </c>
      <c r="R19" s="33">
        <v>50</v>
      </c>
      <c r="S19" s="33"/>
      <c r="T19" s="33"/>
      <c r="U19" s="33"/>
      <c r="V19" s="33" t="s">
        <v>211</v>
      </c>
      <c r="W19" s="33"/>
      <c r="X19" s="33"/>
      <c r="Y19" s="33"/>
      <c r="Z19" s="33" t="s">
        <v>212</v>
      </c>
      <c r="AA19" s="33"/>
      <c r="AB19" s="33" t="s">
        <v>57</v>
      </c>
    </row>
    <row r="20" spans="1:28" ht="18.75" x14ac:dyDescent="0.3">
      <c r="A20" s="35">
        <v>43970</v>
      </c>
      <c r="B20" s="33"/>
      <c r="C20" s="33">
        <v>710123</v>
      </c>
      <c r="D20" s="33" t="s">
        <v>39</v>
      </c>
      <c r="E20" s="35">
        <v>43977</v>
      </c>
      <c r="F20" s="33">
        <v>7000</v>
      </c>
      <c r="G20" s="33">
        <v>7000</v>
      </c>
      <c r="H20" s="35">
        <v>43986</v>
      </c>
      <c r="I20" s="33">
        <v>7000</v>
      </c>
      <c r="J20" s="40"/>
      <c r="K20" s="33"/>
      <c r="L20" s="33">
        <v>7000</v>
      </c>
      <c r="M20" s="65">
        <f>_xlfn.IFNA(VLOOKUP(C20,'Principal Balance'!$A$2:B221,2,FALSE),"-")</f>
        <v>0</v>
      </c>
      <c r="N20" s="33"/>
      <c r="O20" s="33">
        <v>5.5</v>
      </c>
      <c r="P20" s="33">
        <v>36</v>
      </c>
      <c r="Q20" s="33">
        <v>816</v>
      </c>
      <c r="R20" s="33">
        <v>11</v>
      </c>
      <c r="S20" s="33"/>
      <c r="T20" s="33"/>
      <c r="U20" s="33"/>
      <c r="V20" s="33" t="s">
        <v>213</v>
      </c>
      <c r="W20" s="33"/>
      <c r="X20" s="33"/>
      <c r="Y20" s="33"/>
      <c r="Z20" s="33" t="s">
        <v>205</v>
      </c>
      <c r="AA20" s="33"/>
      <c r="AB20" s="33" t="s">
        <v>210</v>
      </c>
    </row>
    <row r="21" spans="1:28" ht="18.75" x14ac:dyDescent="0.3">
      <c r="A21" s="35">
        <v>43972</v>
      </c>
      <c r="B21" s="33"/>
      <c r="C21" s="33">
        <v>710124</v>
      </c>
      <c r="D21" s="33" t="s">
        <v>39</v>
      </c>
      <c r="E21" s="35">
        <v>43977</v>
      </c>
      <c r="F21" s="33">
        <v>3500</v>
      </c>
      <c r="G21" s="33">
        <v>3500</v>
      </c>
      <c r="H21" s="35">
        <v>43991</v>
      </c>
      <c r="I21" s="33">
        <v>3500</v>
      </c>
      <c r="J21" s="33"/>
      <c r="K21" s="33"/>
      <c r="L21" s="33">
        <v>3500</v>
      </c>
      <c r="M21" s="65">
        <f>_xlfn.IFNA(VLOOKUP(C21,'Principal Balance'!$A$2:B222,2,FALSE),"-")</f>
        <v>2748.31</v>
      </c>
      <c r="N21" s="33"/>
      <c r="O21" s="33">
        <v>5.5</v>
      </c>
      <c r="P21" s="33">
        <v>36</v>
      </c>
      <c r="Q21" s="33" t="s">
        <v>214</v>
      </c>
      <c r="R21" s="33">
        <v>25</v>
      </c>
      <c r="S21" s="33">
        <v>7</v>
      </c>
      <c r="T21" s="33">
        <v>742</v>
      </c>
      <c r="U21" s="35">
        <v>44628</v>
      </c>
      <c r="V21" s="33" t="s">
        <v>40</v>
      </c>
      <c r="W21" s="33"/>
      <c r="X21" s="33"/>
      <c r="Y21" s="33"/>
      <c r="Z21" s="33" t="s">
        <v>41</v>
      </c>
      <c r="AA21" s="33"/>
      <c r="AB21" s="33" t="s">
        <v>69</v>
      </c>
    </row>
    <row r="22" spans="1:28" ht="18.75" x14ac:dyDescent="0.3">
      <c r="A22" s="35">
        <v>43975</v>
      </c>
      <c r="B22" s="33"/>
      <c r="C22" s="33">
        <v>710125</v>
      </c>
      <c r="D22" s="33" t="s">
        <v>39</v>
      </c>
      <c r="E22" s="35">
        <v>43980</v>
      </c>
      <c r="F22" s="33">
        <v>6680</v>
      </c>
      <c r="G22" s="33">
        <v>6680</v>
      </c>
      <c r="H22" s="35">
        <v>43986</v>
      </c>
      <c r="I22" s="33">
        <v>6680</v>
      </c>
      <c r="J22" s="33"/>
      <c r="K22" s="33"/>
      <c r="L22" s="33">
        <v>6680</v>
      </c>
      <c r="M22" s="65">
        <f>_xlfn.IFNA(VLOOKUP(C22,'Principal Balance'!$A$2:B223,2,FALSE),"-")</f>
        <v>3507.89</v>
      </c>
      <c r="N22" s="33"/>
      <c r="O22" s="33">
        <v>5.5</v>
      </c>
      <c r="P22" s="33">
        <v>48</v>
      </c>
      <c r="Q22" s="33" t="s">
        <v>215</v>
      </c>
      <c r="R22" s="33">
        <v>39</v>
      </c>
      <c r="S22" s="33"/>
      <c r="T22" s="33"/>
      <c r="U22" s="33"/>
      <c r="V22" s="33" t="s">
        <v>40</v>
      </c>
      <c r="W22" s="33"/>
      <c r="X22" s="33"/>
      <c r="Y22" s="33"/>
      <c r="Z22" s="33" t="s">
        <v>190</v>
      </c>
      <c r="AA22" s="33"/>
      <c r="AB22" s="33" t="s">
        <v>69</v>
      </c>
    </row>
    <row r="23" spans="1:28" ht="18.75" x14ac:dyDescent="0.3">
      <c r="A23" s="35">
        <v>43991</v>
      </c>
      <c r="B23" s="33"/>
      <c r="C23" s="33">
        <v>810022</v>
      </c>
      <c r="D23" s="33" t="s">
        <v>187</v>
      </c>
      <c r="E23" s="35">
        <v>44000</v>
      </c>
      <c r="F23" s="33">
        <v>18022</v>
      </c>
      <c r="G23" s="33"/>
      <c r="H23" s="33"/>
      <c r="I23" s="34"/>
      <c r="J23" s="33"/>
      <c r="K23" s="33"/>
      <c r="L23" s="33"/>
      <c r="M23" s="65" t="str">
        <f>_xlfn.IFNA(VLOOKUP(C23,'Principal Balance'!$A$2:B224,2,FALSE),"-")</f>
        <v>-</v>
      </c>
      <c r="N23" s="33"/>
      <c r="O23" s="33">
        <v>5</v>
      </c>
      <c r="P23" s="33">
        <v>60</v>
      </c>
      <c r="Q23" s="33">
        <v>664</v>
      </c>
      <c r="R23" s="33">
        <v>33</v>
      </c>
      <c r="S23" s="33"/>
      <c r="T23" s="33"/>
      <c r="U23" s="33"/>
      <c r="V23" s="33" t="s">
        <v>66</v>
      </c>
      <c r="W23" s="33"/>
      <c r="X23" s="33"/>
      <c r="Y23" s="33"/>
      <c r="Z23" s="33" t="s">
        <v>84</v>
      </c>
      <c r="AA23" s="33"/>
      <c r="AB23" s="33" t="s">
        <v>216</v>
      </c>
    </row>
    <row r="24" spans="1:28" ht="18.75" x14ac:dyDescent="0.3">
      <c r="A24" s="35">
        <v>43993</v>
      </c>
      <c r="B24" s="33"/>
      <c r="C24" s="33">
        <v>810023</v>
      </c>
      <c r="D24" s="33" t="s">
        <v>187</v>
      </c>
      <c r="E24" s="35">
        <v>44008</v>
      </c>
      <c r="F24" s="33">
        <v>30188</v>
      </c>
      <c r="G24" s="33"/>
      <c r="H24" s="33"/>
      <c r="I24" s="33"/>
      <c r="J24" s="33"/>
      <c r="K24" s="33"/>
      <c r="L24" s="33"/>
      <c r="M24" s="65" t="str">
        <f>_xlfn.IFNA(VLOOKUP(C24,'Principal Balance'!$A$2:B225,2,FALSE),"-")</f>
        <v>-</v>
      </c>
      <c r="N24" s="33"/>
      <c r="O24" s="33">
        <v>5</v>
      </c>
      <c r="P24" s="33">
        <v>84</v>
      </c>
      <c r="Q24" s="33">
        <v>628</v>
      </c>
      <c r="R24" s="33">
        <v>13</v>
      </c>
      <c r="S24" s="33"/>
      <c r="T24" s="33"/>
      <c r="U24" s="33"/>
      <c r="V24" s="33" t="s">
        <v>66</v>
      </c>
      <c r="W24" s="33"/>
      <c r="X24" s="33"/>
      <c r="Y24" s="33"/>
      <c r="Z24" s="33" t="s">
        <v>84</v>
      </c>
      <c r="AA24" s="33"/>
      <c r="AB24" s="33" t="s">
        <v>206</v>
      </c>
    </row>
    <row r="25" spans="1:28" ht="18.75" x14ac:dyDescent="0.3">
      <c r="A25" s="35">
        <v>44001</v>
      </c>
      <c r="B25" s="33"/>
      <c r="C25" s="33">
        <v>710126</v>
      </c>
      <c r="D25" s="33" t="s">
        <v>184</v>
      </c>
      <c r="E25" s="35">
        <v>44008</v>
      </c>
      <c r="F25" s="33">
        <v>1800</v>
      </c>
      <c r="G25" s="33">
        <v>1800</v>
      </c>
      <c r="H25" s="35">
        <v>44013</v>
      </c>
      <c r="I25" s="33">
        <v>1800</v>
      </c>
      <c r="J25" s="33"/>
      <c r="K25" s="33"/>
      <c r="L25" s="33">
        <v>1800</v>
      </c>
      <c r="M25" s="65">
        <f>_xlfn.IFNA(VLOOKUP(C25,'Principal Balance'!$A$2:B226,2,FALSE),"-")</f>
        <v>1792.64</v>
      </c>
      <c r="N25" s="33"/>
      <c r="O25" s="33">
        <v>5.5</v>
      </c>
      <c r="P25" s="33">
        <v>60</v>
      </c>
      <c r="Q25" s="33">
        <v>626</v>
      </c>
      <c r="R25" s="33">
        <v>34</v>
      </c>
      <c r="S25" s="33"/>
      <c r="T25" s="33"/>
      <c r="U25" s="33"/>
      <c r="V25" s="33" t="s">
        <v>217</v>
      </c>
      <c r="W25" s="33"/>
      <c r="X25" s="33"/>
      <c r="Y25" s="33"/>
      <c r="Z25" s="33" t="s">
        <v>47</v>
      </c>
      <c r="AA25" s="33"/>
      <c r="AB25" s="33" t="s">
        <v>69</v>
      </c>
    </row>
    <row r="26" spans="1:28" ht="18.75" x14ac:dyDescent="0.3">
      <c r="A26" s="35">
        <v>44012</v>
      </c>
      <c r="B26" s="33"/>
      <c r="C26" s="33">
        <v>710127</v>
      </c>
      <c r="D26" s="33" t="s">
        <v>39</v>
      </c>
      <c r="E26" s="35">
        <v>44013</v>
      </c>
      <c r="F26" s="33">
        <v>8000</v>
      </c>
      <c r="G26" s="33">
        <v>8000</v>
      </c>
      <c r="H26" s="33"/>
      <c r="I26" s="33">
        <v>8000</v>
      </c>
      <c r="J26" s="33"/>
      <c r="K26" s="33"/>
      <c r="L26" s="33">
        <v>8000</v>
      </c>
      <c r="M26" s="65">
        <f>_xlfn.IFNA(VLOOKUP(C26,'Principal Balance'!$A$2:B227,2,FALSE),"-")</f>
        <v>0</v>
      </c>
      <c r="N26" s="56"/>
      <c r="O26" s="33">
        <v>5.5</v>
      </c>
      <c r="P26" s="33">
        <v>48</v>
      </c>
      <c r="Q26" s="33" t="s">
        <v>218</v>
      </c>
      <c r="R26" s="33">
        <v>30</v>
      </c>
      <c r="S26" s="33"/>
      <c r="T26" s="33"/>
      <c r="U26" s="33"/>
      <c r="V26" s="33" t="s">
        <v>66</v>
      </c>
      <c r="W26" s="33"/>
      <c r="X26" s="33"/>
      <c r="Y26" s="33"/>
      <c r="Z26" s="33" t="s">
        <v>84</v>
      </c>
      <c r="AA26" s="33"/>
      <c r="AB26" s="33" t="s">
        <v>60</v>
      </c>
    </row>
    <row r="27" spans="1:28" ht="18.75" x14ac:dyDescent="0.3">
      <c r="A27" s="35">
        <v>44013</v>
      </c>
      <c r="B27" s="33"/>
      <c r="C27" s="33">
        <v>810024</v>
      </c>
      <c r="D27" s="33" t="s">
        <v>187</v>
      </c>
      <c r="E27" s="35">
        <v>44027</v>
      </c>
      <c r="F27" s="33">
        <v>22831</v>
      </c>
      <c r="G27" s="33"/>
      <c r="H27" s="33"/>
      <c r="I27" s="33"/>
      <c r="J27" s="33"/>
      <c r="K27" s="33"/>
      <c r="L27" s="33"/>
      <c r="M27" s="65" t="str">
        <f>_xlfn.IFNA(VLOOKUP(C27,'Principal Balance'!$A$2:B228,2,FALSE),"-")</f>
        <v>-</v>
      </c>
      <c r="N27" s="33"/>
      <c r="O27" s="33">
        <v>5</v>
      </c>
      <c r="P27" s="33">
        <v>84</v>
      </c>
      <c r="Q27" s="33" t="s">
        <v>219</v>
      </c>
      <c r="R27" s="33">
        <v>34</v>
      </c>
      <c r="S27" s="33"/>
      <c r="T27" s="33"/>
      <c r="U27" s="33"/>
      <c r="V27" s="33" t="s">
        <v>188</v>
      </c>
      <c r="W27" s="33"/>
      <c r="X27" s="33"/>
      <c r="Y27" s="33"/>
      <c r="Z27" s="33" t="s">
        <v>47</v>
      </c>
      <c r="AA27" s="33"/>
      <c r="AB27" s="33" t="s">
        <v>69</v>
      </c>
    </row>
    <row r="28" spans="1:28" ht="18.75" x14ac:dyDescent="0.3">
      <c r="A28" s="35">
        <v>44021</v>
      </c>
      <c r="B28" s="33"/>
      <c r="C28" s="33">
        <v>710129</v>
      </c>
      <c r="D28" s="33" t="s">
        <v>184</v>
      </c>
      <c r="E28" s="35">
        <v>44043</v>
      </c>
      <c r="F28" s="33">
        <v>2600</v>
      </c>
      <c r="G28" s="33">
        <v>2600</v>
      </c>
      <c r="H28" s="35">
        <v>44043</v>
      </c>
      <c r="I28" s="33">
        <v>2600</v>
      </c>
      <c r="J28" s="33"/>
      <c r="K28" s="33"/>
      <c r="L28" s="33">
        <v>2600</v>
      </c>
      <c r="M28" s="65">
        <f>_xlfn.IFNA(VLOOKUP(C28,'Principal Balance'!$A$2:B229,2,FALSE),"-")</f>
        <v>9967.41</v>
      </c>
      <c r="N28" s="33"/>
      <c r="O28" s="33">
        <v>5.5</v>
      </c>
      <c r="P28" s="33">
        <v>60</v>
      </c>
      <c r="Q28" s="33" t="s">
        <v>220</v>
      </c>
      <c r="R28" s="33">
        <v>26</v>
      </c>
      <c r="S28" s="33"/>
      <c r="T28" s="33"/>
      <c r="U28" s="33"/>
      <c r="V28" s="33" t="s">
        <v>221</v>
      </c>
      <c r="W28" s="33"/>
      <c r="X28" s="33"/>
      <c r="Y28" s="33"/>
      <c r="Z28" s="33" t="s">
        <v>47</v>
      </c>
      <c r="AA28" s="33"/>
      <c r="AB28" s="33" t="s">
        <v>69</v>
      </c>
    </row>
    <row r="29" spans="1:28" ht="18.75" x14ac:dyDescent="0.3">
      <c r="A29" s="35">
        <v>44027</v>
      </c>
      <c r="B29" s="33"/>
      <c r="C29" s="33">
        <v>710128</v>
      </c>
      <c r="D29" s="33" t="s">
        <v>39</v>
      </c>
      <c r="E29" s="35">
        <v>44032</v>
      </c>
      <c r="F29" s="33">
        <v>3859</v>
      </c>
      <c r="G29" s="33">
        <v>3859</v>
      </c>
      <c r="H29" s="35">
        <v>44047</v>
      </c>
      <c r="I29" s="33">
        <v>3859</v>
      </c>
      <c r="J29" s="33"/>
      <c r="K29" s="33"/>
      <c r="L29" s="33">
        <v>3859</v>
      </c>
      <c r="M29" s="65">
        <f>_xlfn.IFNA(VLOOKUP(C29,'Principal Balance'!$A$2:B230,2,FALSE),"-")</f>
        <v>0</v>
      </c>
      <c r="N29" s="33"/>
      <c r="O29" s="33">
        <v>5.5</v>
      </c>
      <c r="P29" s="33">
        <v>48</v>
      </c>
      <c r="Q29" s="33">
        <v>726</v>
      </c>
      <c r="R29" s="33">
        <v>36</v>
      </c>
      <c r="S29" s="33"/>
      <c r="T29" s="33"/>
      <c r="U29" s="35"/>
      <c r="V29" s="33" t="s">
        <v>222</v>
      </c>
      <c r="W29" s="33"/>
      <c r="X29" s="33"/>
      <c r="Y29" s="33"/>
      <c r="Z29" s="33" t="s">
        <v>223</v>
      </c>
      <c r="AA29" s="33"/>
      <c r="AB29" s="33" t="s">
        <v>82</v>
      </c>
    </row>
    <row r="30" spans="1:28" ht="18.75" x14ac:dyDescent="0.3">
      <c r="A30" s="35">
        <v>44032</v>
      </c>
      <c r="B30" s="33"/>
      <c r="C30" s="33">
        <v>810025</v>
      </c>
      <c r="D30" s="33" t="s">
        <v>187</v>
      </c>
      <c r="E30" s="35">
        <v>44044</v>
      </c>
      <c r="F30" s="33">
        <v>13464</v>
      </c>
      <c r="G30" s="33"/>
      <c r="H30" s="33"/>
      <c r="I30" s="33"/>
      <c r="J30" s="33"/>
      <c r="K30" s="33"/>
      <c r="L30" s="33"/>
      <c r="M30" s="65" t="str">
        <f>_xlfn.IFNA(VLOOKUP(C30,'Principal Balance'!$A$2:B231,2,FALSE),"-")</f>
        <v>-</v>
      </c>
      <c r="N30" s="33"/>
      <c r="O30" s="33">
        <v>5</v>
      </c>
      <c r="P30" s="33">
        <v>60</v>
      </c>
      <c r="Q30" s="33" t="s">
        <v>49</v>
      </c>
      <c r="R30" s="33">
        <v>17</v>
      </c>
      <c r="S30" s="33"/>
      <c r="T30" s="33"/>
      <c r="U30" s="33"/>
      <c r="V30" s="33" t="s">
        <v>66</v>
      </c>
      <c r="W30" s="33"/>
      <c r="X30" s="33"/>
      <c r="Y30" s="33"/>
      <c r="Z30" s="33" t="s">
        <v>84</v>
      </c>
      <c r="AA30" s="33"/>
      <c r="AB30" s="33" t="s">
        <v>147</v>
      </c>
    </row>
    <row r="31" spans="1:28" ht="18.75" x14ac:dyDescent="0.3">
      <c r="A31" s="35">
        <v>44041</v>
      </c>
      <c r="B31" s="33"/>
      <c r="C31" s="33">
        <v>810026</v>
      </c>
      <c r="D31" s="33" t="s">
        <v>187</v>
      </c>
      <c r="E31" s="35">
        <v>44041</v>
      </c>
      <c r="F31" s="33">
        <v>26000</v>
      </c>
      <c r="G31" s="33"/>
      <c r="H31" s="33"/>
      <c r="I31" s="33"/>
      <c r="J31" s="33"/>
      <c r="K31" s="33"/>
      <c r="L31" s="33"/>
      <c r="M31" s="65" t="str">
        <f>_xlfn.IFNA(VLOOKUP(C31,'Principal Balance'!$A$2:B232,2,FALSE),"-")</f>
        <v>-</v>
      </c>
      <c r="N31" s="64"/>
      <c r="O31" s="33">
        <v>5</v>
      </c>
      <c r="P31" s="33">
        <v>84</v>
      </c>
      <c r="Q31" s="33" t="s">
        <v>224</v>
      </c>
      <c r="R31" s="33">
        <v>32</v>
      </c>
      <c r="S31" s="33"/>
      <c r="T31" s="33"/>
      <c r="U31" s="33"/>
      <c r="V31" s="33" t="s">
        <v>188</v>
      </c>
      <c r="W31" s="33"/>
      <c r="X31" s="33"/>
      <c r="Y31" s="33"/>
      <c r="Z31" s="33" t="s">
        <v>84</v>
      </c>
      <c r="AA31" s="33"/>
      <c r="AB31" s="33"/>
    </row>
    <row r="32" spans="1:28" ht="18.75" x14ac:dyDescent="0.3">
      <c r="A32" s="35">
        <v>44043</v>
      </c>
      <c r="B32" s="33"/>
      <c r="C32" s="33">
        <v>710131</v>
      </c>
      <c r="D32" s="33" t="s">
        <v>39</v>
      </c>
      <c r="E32" s="35">
        <v>44062</v>
      </c>
      <c r="F32" s="33">
        <v>280</v>
      </c>
      <c r="G32" s="33">
        <v>280</v>
      </c>
      <c r="H32" s="33"/>
      <c r="I32" s="33">
        <v>280</v>
      </c>
      <c r="J32" s="33"/>
      <c r="K32" s="33"/>
      <c r="L32" s="33">
        <v>280</v>
      </c>
      <c r="M32" s="65">
        <f>_xlfn.IFNA(VLOOKUP(C32,'Principal Balance'!$A$2:B233,2,FALSE),"-")</f>
        <v>0.25</v>
      </c>
      <c r="N32" s="33"/>
      <c r="O32" s="33">
        <v>5.5</v>
      </c>
      <c r="P32" s="33">
        <v>12</v>
      </c>
      <c r="Q32" s="33">
        <v>604</v>
      </c>
      <c r="R32" s="33">
        <v>23</v>
      </c>
      <c r="S32" s="33"/>
      <c r="T32" s="33"/>
      <c r="U32" s="35"/>
      <c r="V32" s="33" t="s">
        <v>225</v>
      </c>
      <c r="W32" s="33"/>
      <c r="X32" s="33"/>
      <c r="Y32" s="33"/>
      <c r="Z32" s="33" t="s">
        <v>223</v>
      </c>
      <c r="AA32" s="33"/>
      <c r="AB32" s="33" t="s">
        <v>88</v>
      </c>
    </row>
    <row r="33" spans="1:28" ht="18.75" x14ac:dyDescent="0.3">
      <c r="A33" s="35">
        <v>44048</v>
      </c>
      <c r="B33" s="33"/>
      <c r="C33" s="33">
        <v>710130</v>
      </c>
      <c r="D33" s="33" t="s">
        <v>39</v>
      </c>
      <c r="E33" s="35">
        <v>44070</v>
      </c>
      <c r="F33" s="33">
        <v>4100</v>
      </c>
      <c r="G33" s="33">
        <v>3000</v>
      </c>
      <c r="H33" s="35">
        <v>44076</v>
      </c>
      <c r="I33" s="33">
        <v>3000</v>
      </c>
      <c r="J33" s="33"/>
      <c r="K33" s="33"/>
      <c r="L33" s="33">
        <v>3000</v>
      </c>
      <c r="M33" s="65">
        <f>_xlfn.IFNA(VLOOKUP(C33,'Principal Balance'!$A$2:B234,2,FALSE),"-")</f>
        <v>0</v>
      </c>
      <c r="N33" s="33"/>
      <c r="O33" s="33">
        <v>5.5</v>
      </c>
      <c r="P33" s="33">
        <v>36</v>
      </c>
      <c r="Q33" s="33">
        <v>793</v>
      </c>
      <c r="R33" s="33">
        <v>20</v>
      </c>
      <c r="S33" s="33"/>
      <c r="T33" s="33"/>
      <c r="U33" s="33"/>
      <c r="V33" s="33" t="s">
        <v>53</v>
      </c>
      <c r="W33" s="33"/>
      <c r="X33" s="33"/>
      <c r="Y33" s="33"/>
      <c r="Z33" s="33" t="s">
        <v>226</v>
      </c>
      <c r="AA33" s="33"/>
      <c r="AB33" s="33" t="s">
        <v>69</v>
      </c>
    </row>
    <row r="34" spans="1:28" ht="18.75" x14ac:dyDescent="0.3">
      <c r="A34" s="35">
        <v>44057</v>
      </c>
      <c r="B34" s="33"/>
      <c r="C34" s="33">
        <v>710132</v>
      </c>
      <c r="D34" s="33" t="s">
        <v>39</v>
      </c>
      <c r="E34" s="35">
        <v>44057</v>
      </c>
      <c r="F34" s="33">
        <v>5120</v>
      </c>
      <c r="G34" s="33">
        <v>5120</v>
      </c>
      <c r="H34" s="33"/>
      <c r="I34" s="33">
        <v>5120</v>
      </c>
      <c r="J34" s="33"/>
      <c r="K34" s="33"/>
      <c r="L34" s="33">
        <v>5120</v>
      </c>
      <c r="M34" s="65">
        <f>_xlfn.IFNA(VLOOKUP(C34,'Principal Balance'!$A$2:B235,2,FALSE),"-")</f>
        <v>2553.15</v>
      </c>
      <c r="N34" s="33"/>
      <c r="O34" s="33">
        <v>5.5</v>
      </c>
      <c r="P34" s="33">
        <v>48</v>
      </c>
      <c r="Q34" s="33" t="s">
        <v>49</v>
      </c>
      <c r="R34" s="33">
        <v>13</v>
      </c>
      <c r="S34" s="33"/>
      <c r="T34" s="33"/>
      <c r="U34" s="35"/>
      <c r="V34" s="33" t="s">
        <v>53</v>
      </c>
      <c r="W34" s="33"/>
      <c r="X34" s="33"/>
      <c r="Y34" s="33"/>
      <c r="Z34" s="33" t="s">
        <v>227</v>
      </c>
      <c r="AA34" s="33"/>
      <c r="AB34" s="33" t="s">
        <v>69</v>
      </c>
    </row>
    <row r="35" spans="1:28" ht="18.75" x14ac:dyDescent="0.3">
      <c r="A35" s="35">
        <v>44059</v>
      </c>
      <c r="B35" s="33"/>
      <c r="C35" s="33">
        <v>710133</v>
      </c>
      <c r="D35" s="33" t="s">
        <v>39</v>
      </c>
      <c r="E35" s="35">
        <v>44070</v>
      </c>
      <c r="F35" s="33">
        <v>1584</v>
      </c>
      <c r="G35" s="33">
        <v>1584</v>
      </c>
      <c r="H35" s="33"/>
      <c r="I35" s="33">
        <v>1584</v>
      </c>
      <c r="J35" s="33"/>
      <c r="K35" s="33"/>
      <c r="L35" s="33">
        <v>1584</v>
      </c>
      <c r="M35" s="65">
        <f>_xlfn.IFNA(VLOOKUP(C35,'Principal Balance'!$A$2:B236,2,FALSE),"-")</f>
        <v>1332.25</v>
      </c>
      <c r="N35" s="82"/>
      <c r="O35" s="33">
        <v>5.5</v>
      </c>
      <c r="P35" s="33">
        <v>12</v>
      </c>
      <c r="Q35" s="33">
        <v>626</v>
      </c>
      <c r="R35" s="33">
        <v>33</v>
      </c>
      <c r="S35" s="33"/>
      <c r="T35" s="33"/>
      <c r="U35" s="35"/>
      <c r="V35" s="33" t="s">
        <v>180</v>
      </c>
      <c r="W35" s="33"/>
      <c r="X35" s="33"/>
      <c r="Y35" s="33"/>
      <c r="Z35" s="33" t="s">
        <v>228</v>
      </c>
      <c r="AA35" s="33"/>
      <c r="AB35" s="33" t="s">
        <v>142</v>
      </c>
    </row>
    <row r="36" spans="1:28" ht="18.75" x14ac:dyDescent="0.3">
      <c r="A36" s="35">
        <v>44064</v>
      </c>
      <c r="B36" s="33"/>
      <c r="C36" s="33">
        <v>710134</v>
      </c>
      <c r="D36" s="33" t="s">
        <v>39</v>
      </c>
      <c r="E36" s="35">
        <v>44105</v>
      </c>
      <c r="F36" s="33">
        <v>10000</v>
      </c>
      <c r="G36" s="33">
        <v>10000</v>
      </c>
      <c r="H36" s="35">
        <v>44111</v>
      </c>
      <c r="I36" s="33">
        <v>10000</v>
      </c>
      <c r="J36" s="33"/>
      <c r="K36" s="33"/>
      <c r="L36" s="33">
        <v>10000</v>
      </c>
      <c r="M36" s="65">
        <f>_xlfn.IFNA(VLOOKUP(C36,'Principal Balance'!$A$2:B237,2,FALSE),"-")</f>
        <v>7043.51</v>
      </c>
      <c r="O36" s="33">
        <v>5.5</v>
      </c>
      <c r="P36" s="33">
        <v>60</v>
      </c>
      <c r="Q36" s="33">
        <v>630</v>
      </c>
      <c r="R36" s="33">
        <v>41</v>
      </c>
      <c r="S36" s="33"/>
      <c r="T36" s="33"/>
      <c r="U36" s="33"/>
      <c r="V36" s="33" t="s">
        <v>229</v>
      </c>
      <c r="W36" s="33"/>
      <c r="X36" s="33"/>
      <c r="Y36" s="33"/>
      <c r="Z36" s="33" t="s">
        <v>230</v>
      </c>
      <c r="AA36" s="33"/>
      <c r="AB36" s="33" t="s">
        <v>60</v>
      </c>
    </row>
    <row r="37" spans="1:28" ht="18.75" x14ac:dyDescent="0.3">
      <c r="A37" s="35">
        <v>44071</v>
      </c>
      <c r="B37" s="33"/>
      <c r="C37" s="33">
        <v>310003</v>
      </c>
      <c r="D37" s="33" t="s">
        <v>160</v>
      </c>
      <c r="E37" s="35">
        <v>44077</v>
      </c>
      <c r="F37" s="33">
        <v>1000</v>
      </c>
      <c r="G37" s="33">
        <v>1000</v>
      </c>
      <c r="H37" s="33"/>
      <c r="I37" s="33">
        <v>1000</v>
      </c>
      <c r="J37" s="33"/>
      <c r="K37" s="33"/>
      <c r="L37" s="33">
        <v>1000</v>
      </c>
      <c r="M37" s="65">
        <f>_xlfn.IFNA(VLOOKUP(C37,'Principal Balance'!$A$2:B238,2,FALSE),"-")</f>
        <v>-6.61</v>
      </c>
      <c r="N37" s="33"/>
      <c r="O37" s="33">
        <v>5.5</v>
      </c>
      <c r="P37" s="33">
        <v>6</v>
      </c>
      <c r="Q37" s="33">
        <v>591</v>
      </c>
      <c r="R37" s="33">
        <v>38</v>
      </c>
      <c r="S37" s="33"/>
      <c r="T37" s="33"/>
      <c r="U37" s="33"/>
      <c r="V37" s="33" t="s">
        <v>231</v>
      </c>
      <c r="W37" s="33"/>
      <c r="X37" s="33"/>
      <c r="Y37" s="33"/>
      <c r="Z37" s="33" t="s">
        <v>172</v>
      </c>
      <c r="AA37" s="33"/>
      <c r="AB37" s="33" t="s">
        <v>51</v>
      </c>
    </row>
    <row r="38" spans="1:28" ht="18.75" x14ac:dyDescent="0.3">
      <c r="A38" s="35">
        <v>44079</v>
      </c>
      <c r="B38" s="33"/>
      <c r="C38" s="33">
        <v>610027</v>
      </c>
      <c r="D38" s="33" t="s">
        <v>39</v>
      </c>
      <c r="E38" s="35">
        <v>44144</v>
      </c>
      <c r="F38" s="33">
        <v>1500</v>
      </c>
      <c r="G38" s="33">
        <v>1500</v>
      </c>
      <c r="H38" s="33"/>
      <c r="I38" s="33">
        <v>1500</v>
      </c>
      <c r="J38" s="33"/>
      <c r="K38" s="33"/>
      <c r="L38" s="33">
        <v>1500</v>
      </c>
      <c r="M38" s="65">
        <f>_xlfn.IFNA(VLOOKUP(C38,'Principal Balance'!$A$2:B239,2,FALSE),"-")</f>
        <v>0</v>
      </c>
      <c r="N38" s="33"/>
      <c r="O38" s="33">
        <v>5.5</v>
      </c>
      <c r="P38" s="33">
        <v>24</v>
      </c>
      <c r="Q38" s="33">
        <v>784</v>
      </c>
      <c r="R38" s="33">
        <v>28</v>
      </c>
      <c r="S38" s="33"/>
      <c r="T38" s="33"/>
      <c r="U38" s="33"/>
      <c r="V38" s="33" t="s">
        <v>53</v>
      </c>
      <c r="W38" s="33"/>
      <c r="X38" s="33"/>
      <c r="Y38" s="33"/>
      <c r="Z38" s="33" t="s">
        <v>77</v>
      </c>
      <c r="AA38" s="33"/>
      <c r="AB38" s="33"/>
    </row>
    <row r="39" spans="1:28" ht="18.75" x14ac:dyDescent="0.3">
      <c r="A39" s="35">
        <v>44091</v>
      </c>
      <c r="B39" s="33"/>
      <c r="C39" s="33">
        <v>710135</v>
      </c>
      <c r="D39" s="33" t="s">
        <v>39</v>
      </c>
      <c r="E39" s="35">
        <v>44105</v>
      </c>
      <c r="F39" s="33">
        <v>3600</v>
      </c>
      <c r="G39" s="33">
        <v>3600</v>
      </c>
      <c r="H39" s="35">
        <v>44116</v>
      </c>
      <c r="I39" s="33">
        <v>3600</v>
      </c>
      <c r="J39" s="33"/>
      <c r="K39" s="33"/>
      <c r="L39" s="33">
        <v>3600</v>
      </c>
      <c r="M39" s="65">
        <f>_xlfn.IFNA(VLOOKUP(C39,'Principal Balance'!$A$2:B240,2,FALSE),"-")</f>
        <v>0</v>
      </c>
      <c r="N39" s="33"/>
      <c r="O39" s="33">
        <v>5.5</v>
      </c>
      <c r="P39" s="33">
        <v>24</v>
      </c>
      <c r="Q39" s="33" t="s">
        <v>169</v>
      </c>
      <c r="R39" s="33">
        <v>56</v>
      </c>
      <c r="S39" s="33"/>
      <c r="T39" s="33"/>
      <c r="U39" s="33"/>
      <c r="V39" s="33" t="s">
        <v>232</v>
      </c>
      <c r="W39" s="33"/>
      <c r="X39" s="33"/>
      <c r="Y39" s="33"/>
      <c r="Z39" s="33" t="s">
        <v>212</v>
      </c>
      <c r="AA39" s="33"/>
      <c r="AB39" s="33" t="s">
        <v>115</v>
      </c>
    </row>
    <row r="40" spans="1:28" ht="18.75" x14ac:dyDescent="0.3">
      <c r="A40" s="35">
        <v>44103</v>
      </c>
      <c r="B40" s="33"/>
      <c r="C40" s="33">
        <v>610028</v>
      </c>
      <c r="D40" s="33" t="s">
        <v>39</v>
      </c>
      <c r="E40" s="35">
        <v>44103</v>
      </c>
      <c r="F40" s="33">
        <v>5320</v>
      </c>
      <c r="G40" s="33">
        <v>5320</v>
      </c>
      <c r="H40" s="35">
        <v>44103</v>
      </c>
      <c r="I40" s="33">
        <v>5320</v>
      </c>
      <c r="J40" s="33"/>
      <c r="K40" s="33"/>
      <c r="L40" s="33">
        <v>5320</v>
      </c>
      <c r="M40" s="65">
        <f>_xlfn.IFNA(VLOOKUP(C40,'Principal Balance'!$A$2:B241,2,FALSE),"-")</f>
        <v>2322.8200000000002</v>
      </c>
      <c r="N40" s="33"/>
      <c r="O40" s="33">
        <v>5.5</v>
      </c>
      <c r="P40" s="33">
        <v>36</v>
      </c>
      <c r="Q40" s="33">
        <v>709</v>
      </c>
      <c r="R40" s="33">
        <v>13</v>
      </c>
      <c r="S40" s="33"/>
      <c r="T40" s="33"/>
      <c r="U40" s="33"/>
      <c r="V40" s="33" t="s">
        <v>53</v>
      </c>
      <c r="W40" s="33"/>
      <c r="X40" s="33"/>
      <c r="Y40" s="33"/>
      <c r="Z40" s="33" t="s">
        <v>107</v>
      </c>
      <c r="AA40" s="33"/>
      <c r="AB40" s="33" t="s">
        <v>42</v>
      </c>
    </row>
    <row r="41" spans="1:28" ht="18.75" x14ac:dyDescent="0.3">
      <c r="A41" s="35">
        <v>44104</v>
      </c>
      <c r="B41" s="33"/>
      <c r="C41" s="33">
        <v>810027</v>
      </c>
      <c r="D41" s="33" t="s">
        <v>187</v>
      </c>
      <c r="E41" s="35">
        <v>44174</v>
      </c>
      <c r="F41" s="33">
        <v>30000</v>
      </c>
      <c r="G41" s="33"/>
      <c r="H41" s="33"/>
      <c r="I41" s="33"/>
      <c r="J41" s="33"/>
      <c r="K41" s="33"/>
      <c r="L41" s="33"/>
      <c r="M41" s="65" t="str">
        <f>_xlfn.IFNA(VLOOKUP(C41,'Principal Balance'!$A$2:B242,2,FALSE),"-")</f>
        <v>-</v>
      </c>
      <c r="N41" s="33"/>
      <c r="O41" s="33">
        <v>5</v>
      </c>
      <c r="P41" s="33">
        <v>84</v>
      </c>
      <c r="Q41" s="33">
        <v>604</v>
      </c>
      <c r="R41" s="33">
        <v>14</v>
      </c>
      <c r="S41" s="33"/>
      <c r="T41" s="33"/>
      <c r="U41" s="33"/>
      <c r="V41" s="33" t="s">
        <v>66</v>
      </c>
      <c r="W41" s="33"/>
      <c r="X41" s="33"/>
      <c r="Y41" s="33"/>
      <c r="Z41" s="33" t="s">
        <v>233</v>
      </c>
      <c r="AB41" s="33" t="s">
        <v>178</v>
      </c>
    </row>
    <row r="42" spans="1:28" ht="18.75" x14ac:dyDescent="0.3">
      <c r="A42" s="35">
        <v>44104</v>
      </c>
      <c r="B42" s="33"/>
      <c r="C42" s="33">
        <v>710136</v>
      </c>
      <c r="D42" s="33" t="s">
        <v>39</v>
      </c>
      <c r="E42" s="35">
        <v>44116</v>
      </c>
      <c r="F42" s="33">
        <v>2200</v>
      </c>
      <c r="G42" s="33">
        <v>2200</v>
      </c>
      <c r="H42" s="35">
        <v>44140</v>
      </c>
      <c r="I42" s="33">
        <v>2200</v>
      </c>
      <c r="J42" s="33"/>
      <c r="K42" s="33"/>
      <c r="L42" s="33">
        <v>2200</v>
      </c>
      <c r="M42" s="65">
        <f>_xlfn.IFNA(VLOOKUP(C42,'Principal Balance'!$A$2:B243,2,FALSE),"-")</f>
        <v>1204.93</v>
      </c>
      <c r="N42" s="33"/>
      <c r="O42" s="33">
        <v>5.5</v>
      </c>
      <c r="P42" s="33">
        <v>36</v>
      </c>
      <c r="Q42" s="33">
        <v>466</v>
      </c>
      <c r="R42" s="33">
        <v>39</v>
      </c>
      <c r="S42" s="33">
        <v>1</v>
      </c>
      <c r="T42" s="33">
        <v>67</v>
      </c>
      <c r="U42" s="35">
        <v>44705</v>
      </c>
      <c r="V42" s="33" t="s">
        <v>234</v>
      </c>
      <c r="W42" s="33"/>
      <c r="X42" s="33"/>
      <c r="Y42" s="33"/>
      <c r="Z42" s="33" t="s">
        <v>77</v>
      </c>
      <c r="AA42" s="33"/>
      <c r="AB42" s="33" t="s">
        <v>60</v>
      </c>
    </row>
    <row r="43" spans="1:28" ht="18.75" x14ac:dyDescent="0.3">
      <c r="A43" s="35">
        <v>44106</v>
      </c>
      <c r="B43" s="33"/>
      <c r="C43" s="33">
        <v>810028</v>
      </c>
      <c r="D43" s="33" t="s">
        <v>187</v>
      </c>
      <c r="E43" s="35">
        <v>44134</v>
      </c>
      <c r="F43" s="33">
        <v>29400</v>
      </c>
      <c r="G43" s="33"/>
      <c r="H43" s="33"/>
      <c r="I43" s="33"/>
      <c r="J43" s="33"/>
      <c r="K43" s="33"/>
      <c r="L43" s="33"/>
      <c r="M43" s="65" t="str">
        <f>_xlfn.IFNA(VLOOKUP(C43,'Principal Balance'!$A$2:B244,2,FALSE),"-")</f>
        <v>-</v>
      </c>
      <c r="N43" s="33"/>
      <c r="O43" s="33">
        <v>5</v>
      </c>
      <c r="P43" s="33">
        <v>84</v>
      </c>
      <c r="Q43" s="42" t="s">
        <v>235</v>
      </c>
      <c r="R43" s="33">
        <v>24</v>
      </c>
      <c r="S43" s="33"/>
      <c r="T43" s="33"/>
      <c r="U43" s="33"/>
      <c r="V43" s="33" t="s">
        <v>66</v>
      </c>
      <c r="W43" s="33"/>
      <c r="X43" s="33"/>
      <c r="Y43" s="33"/>
      <c r="Z43" s="33" t="s">
        <v>236</v>
      </c>
      <c r="AA43" s="33"/>
      <c r="AB43" s="33" t="s">
        <v>44</v>
      </c>
    </row>
    <row r="44" spans="1:28" ht="18.75" x14ac:dyDescent="0.3">
      <c r="A44" s="35">
        <v>44112</v>
      </c>
      <c r="B44" s="33"/>
      <c r="C44" s="33">
        <v>710137</v>
      </c>
      <c r="D44" s="33" t="s">
        <v>39</v>
      </c>
      <c r="E44" s="35">
        <v>44118</v>
      </c>
      <c r="F44" s="33">
        <v>5120</v>
      </c>
      <c r="G44" s="33">
        <v>5120</v>
      </c>
      <c r="H44" s="35">
        <v>44118</v>
      </c>
      <c r="I44" s="33">
        <v>5120</v>
      </c>
      <c r="J44" s="33"/>
      <c r="K44" s="33"/>
      <c r="L44" s="33">
        <v>5120</v>
      </c>
      <c r="M44" s="65">
        <f>_xlfn.IFNA(VLOOKUP(C44,'Principal Balance'!$A$2:B245,2,FALSE),"-")</f>
        <v>1632.28</v>
      </c>
      <c r="N44" s="33"/>
      <c r="O44" s="33">
        <v>5.5</v>
      </c>
      <c r="P44" s="33">
        <v>36</v>
      </c>
      <c r="Q44" s="42">
        <v>605</v>
      </c>
      <c r="R44" s="33">
        <v>33</v>
      </c>
      <c r="S44" s="33"/>
      <c r="T44" s="33"/>
      <c r="U44" s="33"/>
      <c r="V44" s="33" t="s">
        <v>53</v>
      </c>
      <c r="W44" s="33"/>
      <c r="X44" s="33"/>
      <c r="Y44" s="33"/>
      <c r="Z44" s="33" t="s">
        <v>107</v>
      </c>
      <c r="AA44" s="33"/>
      <c r="AB44" s="33" t="s">
        <v>69</v>
      </c>
    </row>
    <row r="45" spans="1:28" ht="18.75" x14ac:dyDescent="0.3">
      <c r="A45" s="35">
        <v>44137</v>
      </c>
      <c r="B45" s="33"/>
      <c r="C45" s="33">
        <v>710138</v>
      </c>
      <c r="D45" s="33" t="s">
        <v>39</v>
      </c>
      <c r="E45" s="35">
        <v>44138</v>
      </c>
      <c r="F45" s="33">
        <v>3560</v>
      </c>
      <c r="G45" s="33">
        <v>3560</v>
      </c>
      <c r="H45" s="35">
        <v>44139</v>
      </c>
      <c r="I45" s="33">
        <v>3560</v>
      </c>
      <c r="J45" s="33"/>
      <c r="K45" s="33"/>
      <c r="L45" s="33">
        <v>3560</v>
      </c>
      <c r="M45" s="65">
        <f>_xlfn.IFNA(VLOOKUP(C45,'Principal Balance'!$A$2:B246,2,FALSE),"-")</f>
        <v>0</v>
      </c>
      <c r="N45" s="56"/>
      <c r="O45" s="33">
        <v>5.5</v>
      </c>
      <c r="P45" s="33">
        <v>48</v>
      </c>
      <c r="Q45" s="42" t="s">
        <v>237</v>
      </c>
      <c r="R45" s="33">
        <v>34</v>
      </c>
      <c r="S45" s="33"/>
      <c r="T45" s="33"/>
      <c r="U45" s="33"/>
      <c r="V45" s="33" t="s">
        <v>53</v>
      </c>
      <c r="W45" s="33"/>
      <c r="X45" s="33"/>
      <c r="Y45" s="33"/>
      <c r="Z45" s="33" t="s">
        <v>107</v>
      </c>
      <c r="AA45" s="33"/>
      <c r="AB45" s="33" t="s">
        <v>69</v>
      </c>
    </row>
    <row r="46" spans="1:28" ht="18.75" x14ac:dyDescent="0.3">
      <c r="A46" s="35">
        <v>44137</v>
      </c>
      <c r="B46" s="33"/>
      <c r="C46" s="33">
        <v>610029</v>
      </c>
      <c r="D46" s="33" t="s">
        <v>39</v>
      </c>
      <c r="E46" s="35">
        <v>44144</v>
      </c>
      <c r="F46" s="33">
        <v>6680</v>
      </c>
      <c r="G46" s="33">
        <v>6680</v>
      </c>
      <c r="H46" s="35">
        <v>44147</v>
      </c>
      <c r="I46" s="33">
        <v>6680</v>
      </c>
      <c r="J46" s="33"/>
      <c r="K46" s="33"/>
      <c r="L46" s="33">
        <v>6680</v>
      </c>
      <c r="M46" s="65">
        <f>_xlfn.IFNA(VLOOKUP(C46,'Principal Balance'!$A$2:B247,2,FALSE),"-")</f>
        <v>4739.18</v>
      </c>
      <c r="N46" s="33"/>
      <c r="O46" s="33">
        <v>5.5</v>
      </c>
      <c r="P46" s="33">
        <v>60</v>
      </c>
      <c r="Q46" s="42" t="s">
        <v>238</v>
      </c>
      <c r="R46" s="33">
        <v>41</v>
      </c>
      <c r="S46" s="33"/>
      <c r="T46" s="33"/>
      <c r="U46" s="33"/>
      <c r="V46" s="33" t="s">
        <v>53</v>
      </c>
      <c r="W46" s="33"/>
      <c r="X46" s="33"/>
      <c r="Y46" s="33"/>
      <c r="Z46" s="33" t="s">
        <v>107</v>
      </c>
      <c r="AA46" s="33"/>
      <c r="AB46" s="33" t="s">
        <v>62</v>
      </c>
    </row>
    <row r="47" spans="1:28" ht="18.75" x14ac:dyDescent="0.3">
      <c r="A47" s="35">
        <v>44147</v>
      </c>
      <c r="B47" s="33"/>
      <c r="C47" s="33">
        <v>610030</v>
      </c>
      <c r="D47" s="33" t="s">
        <v>39</v>
      </c>
      <c r="E47" s="35">
        <v>44158</v>
      </c>
      <c r="F47" s="33">
        <v>5320</v>
      </c>
      <c r="G47" s="33">
        <v>5320</v>
      </c>
      <c r="H47" s="35">
        <v>44165</v>
      </c>
      <c r="I47" s="33">
        <v>5320</v>
      </c>
      <c r="J47" s="33"/>
      <c r="K47" s="33"/>
      <c r="L47" s="33">
        <v>5320</v>
      </c>
      <c r="M47" s="65">
        <f>_xlfn.IFNA(VLOOKUP(C47,'Principal Balance'!$A$2:B248,2,FALSE),"-")</f>
        <v>-0.01</v>
      </c>
      <c r="N47" s="33"/>
      <c r="O47" s="33">
        <v>5.5</v>
      </c>
      <c r="P47" s="33">
        <v>60</v>
      </c>
      <c r="Q47" s="33">
        <v>714</v>
      </c>
      <c r="R47" s="33">
        <v>50</v>
      </c>
      <c r="S47" s="33"/>
      <c r="T47" s="33"/>
      <c r="U47" s="33"/>
      <c r="V47" s="33" t="s">
        <v>53</v>
      </c>
      <c r="W47" s="33"/>
      <c r="X47" s="33"/>
      <c r="Y47" s="33"/>
      <c r="Z47" s="33" t="s">
        <v>41</v>
      </c>
      <c r="AA47" s="33"/>
      <c r="AB47" s="33" t="s">
        <v>69</v>
      </c>
    </row>
    <row r="48" spans="1:28" ht="18.75" x14ac:dyDescent="0.3">
      <c r="A48" s="35">
        <v>44147</v>
      </c>
      <c r="B48" s="33"/>
      <c r="C48" s="33">
        <v>710139</v>
      </c>
      <c r="D48" s="33" t="s">
        <v>39</v>
      </c>
      <c r="E48" s="35">
        <v>44154</v>
      </c>
      <c r="F48" s="33">
        <v>1382</v>
      </c>
      <c r="G48" s="33">
        <v>1382</v>
      </c>
      <c r="H48" s="35">
        <v>44154</v>
      </c>
      <c r="I48" s="33">
        <v>1382</v>
      </c>
      <c r="J48" s="33"/>
      <c r="K48" s="33"/>
      <c r="L48" s="33">
        <v>1382</v>
      </c>
      <c r="M48" s="65">
        <f>_xlfn.IFNA(VLOOKUP(C48,'Principal Balance'!$A$2:B249,2,FALSE),"-")</f>
        <v>840.19</v>
      </c>
      <c r="N48" s="33"/>
      <c r="O48" s="33">
        <v>5.25</v>
      </c>
      <c r="P48" s="33">
        <v>48</v>
      </c>
      <c r="Q48" s="42" t="s">
        <v>122</v>
      </c>
      <c r="R48" s="42" t="s">
        <v>122</v>
      </c>
      <c r="S48" s="33"/>
      <c r="T48" s="33"/>
      <c r="U48" s="33"/>
      <c r="V48" s="33" t="s">
        <v>239</v>
      </c>
      <c r="W48" s="33"/>
      <c r="X48" s="33"/>
      <c r="Y48" s="33"/>
      <c r="Z48" s="33" t="s">
        <v>47</v>
      </c>
      <c r="AA48" s="33"/>
      <c r="AB48" s="33" t="s">
        <v>216</v>
      </c>
    </row>
    <row r="49" spans="1:28" ht="18.75" x14ac:dyDescent="0.3">
      <c r="A49" s="35">
        <v>44147</v>
      </c>
      <c r="B49" s="33"/>
      <c r="C49" s="33">
        <v>710140</v>
      </c>
      <c r="D49" s="33" t="s">
        <v>39</v>
      </c>
      <c r="E49" s="35">
        <v>44160</v>
      </c>
      <c r="F49" s="33">
        <v>24915</v>
      </c>
      <c r="G49" s="33">
        <v>24915</v>
      </c>
      <c r="H49" s="35">
        <v>44169</v>
      </c>
      <c r="I49" s="33">
        <v>24915</v>
      </c>
      <c r="J49" s="33"/>
      <c r="K49" s="33"/>
      <c r="L49" s="33">
        <v>24915</v>
      </c>
      <c r="M49" s="65">
        <f>_xlfn.IFNA(VLOOKUP(C49,'Principal Balance'!$A$2:B250,2,FALSE),"-")</f>
        <v>17705.53</v>
      </c>
      <c r="N49" s="33"/>
      <c r="O49" s="33">
        <v>5.5</v>
      </c>
      <c r="P49" s="33">
        <v>60</v>
      </c>
      <c r="Q49" s="42" t="s">
        <v>240</v>
      </c>
      <c r="R49" s="33">
        <v>28</v>
      </c>
      <c r="S49" s="33"/>
      <c r="T49" s="33"/>
      <c r="U49" s="33"/>
      <c r="V49" s="33" t="s">
        <v>180</v>
      </c>
      <c r="W49" s="33"/>
      <c r="X49" s="33"/>
      <c r="Y49" s="33"/>
      <c r="Z49" s="33" t="s">
        <v>241</v>
      </c>
      <c r="AA49" s="33"/>
      <c r="AB49" s="33" t="s">
        <v>242</v>
      </c>
    </row>
    <row r="50" spans="1:28" ht="18.75" x14ac:dyDescent="0.3">
      <c r="A50" s="35">
        <v>44159</v>
      </c>
      <c r="B50" s="33"/>
      <c r="C50" s="42"/>
      <c r="D50" s="33" t="s">
        <v>39</v>
      </c>
      <c r="E50" s="35">
        <v>44168</v>
      </c>
      <c r="F50" s="33">
        <v>10000</v>
      </c>
      <c r="G50" s="33">
        <v>10000</v>
      </c>
      <c r="H50" s="33"/>
      <c r="I50" s="33"/>
      <c r="J50" s="33"/>
      <c r="K50" s="33"/>
      <c r="L50" s="33"/>
      <c r="M50" s="65" t="str">
        <f>_xlfn.IFNA(VLOOKUP(C50,'Principal Balance'!$A$2:B251,2,FALSE),"-")</f>
        <v>-</v>
      </c>
      <c r="N50" s="64"/>
      <c r="O50" s="33">
        <v>5.5</v>
      </c>
      <c r="P50" s="33">
        <v>60</v>
      </c>
      <c r="Q50" s="33">
        <v>728</v>
      </c>
      <c r="R50" s="33">
        <v>34</v>
      </c>
      <c r="S50" s="33"/>
      <c r="T50" s="33"/>
      <c r="U50" s="33"/>
      <c r="V50" s="33" t="s">
        <v>232</v>
      </c>
      <c r="W50" s="33"/>
      <c r="X50" s="33"/>
      <c r="Y50" s="33"/>
      <c r="Z50" s="33" t="s">
        <v>243</v>
      </c>
      <c r="AA50" s="33"/>
      <c r="AB50" s="33" t="s">
        <v>105</v>
      </c>
    </row>
    <row r="51" spans="1:28" ht="18.75" x14ac:dyDescent="0.3">
      <c r="A51" s="35">
        <v>44160</v>
      </c>
      <c r="B51" s="33"/>
      <c r="C51" s="42">
        <v>710141</v>
      </c>
      <c r="D51" s="33" t="s">
        <v>39</v>
      </c>
      <c r="E51" s="35">
        <v>44183</v>
      </c>
      <c r="F51" s="33">
        <v>3900</v>
      </c>
      <c r="G51" s="33">
        <v>3900</v>
      </c>
      <c r="H51" s="33"/>
      <c r="I51" s="33"/>
      <c r="J51" s="33"/>
      <c r="K51" s="33"/>
      <c r="L51" s="33"/>
      <c r="M51" s="65">
        <f>_xlfn.IFNA(VLOOKUP(C51,'Principal Balance'!$A$2:B252,2,FALSE),"-")</f>
        <v>0</v>
      </c>
      <c r="N51" s="64"/>
      <c r="O51" s="33">
        <v>5.5</v>
      </c>
      <c r="P51" s="33">
        <v>36</v>
      </c>
      <c r="Q51" s="33">
        <v>660</v>
      </c>
      <c r="R51" s="33">
        <v>36</v>
      </c>
      <c r="S51" s="33"/>
      <c r="T51" s="33"/>
      <c r="U51" s="33"/>
      <c r="V51" s="33" t="s">
        <v>53</v>
      </c>
      <c r="W51" s="33"/>
      <c r="X51" s="33"/>
      <c r="Y51" s="33"/>
      <c r="Z51" s="33" t="s">
        <v>79</v>
      </c>
      <c r="AA51" s="33"/>
      <c r="AB51" s="33" t="s">
        <v>244</v>
      </c>
    </row>
    <row r="52" spans="1:28" ht="18.75" x14ac:dyDescent="0.3">
      <c r="A52" s="35">
        <v>44175</v>
      </c>
      <c r="B52" s="33"/>
      <c r="C52" s="42">
        <v>810029</v>
      </c>
      <c r="D52" s="33" t="s">
        <v>187</v>
      </c>
      <c r="E52" s="35">
        <v>44308</v>
      </c>
      <c r="F52" s="33">
        <v>30000</v>
      </c>
      <c r="G52" s="33"/>
      <c r="H52" s="33"/>
      <c r="I52" s="33"/>
      <c r="J52" s="33"/>
      <c r="K52" s="33"/>
      <c r="L52" s="33"/>
      <c r="M52" s="65" t="str">
        <f>_xlfn.IFNA(VLOOKUP(C52,'Principal Balance'!$A$2:B253,2,FALSE),"-")</f>
        <v>-</v>
      </c>
      <c r="N52" s="33"/>
      <c r="O52" s="33">
        <v>5</v>
      </c>
      <c r="P52" s="33">
        <v>84</v>
      </c>
      <c r="Q52" s="33">
        <v>693</v>
      </c>
      <c r="R52" s="33">
        <v>37</v>
      </c>
      <c r="S52" s="33"/>
      <c r="T52" s="33"/>
      <c r="U52" s="33"/>
      <c r="V52" s="33" t="s">
        <v>66</v>
      </c>
      <c r="W52" s="33"/>
      <c r="X52" s="33"/>
      <c r="Y52" s="33"/>
      <c r="Z52" s="33" t="s">
        <v>84</v>
      </c>
      <c r="AA52" s="33"/>
      <c r="AB52" s="33" t="s">
        <v>69</v>
      </c>
    </row>
    <row r="53" spans="1:28" ht="18.75" x14ac:dyDescent="0.3">
      <c r="A53" s="35">
        <v>44176</v>
      </c>
      <c r="B53" s="33"/>
      <c r="C53" s="42">
        <v>610031</v>
      </c>
      <c r="D53" s="33" t="s">
        <v>39</v>
      </c>
      <c r="E53" s="35">
        <v>44180</v>
      </c>
      <c r="F53" s="33">
        <v>3050</v>
      </c>
      <c r="G53" s="33">
        <v>3060</v>
      </c>
      <c r="H53" s="35">
        <v>44192</v>
      </c>
      <c r="I53" s="33">
        <v>3060</v>
      </c>
      <c r="J53" s="33"/>
      <c r="K53" s="33"/>
      <c r="L53" s="33">
        <v>3060</v>
      </c>
      <c r="M53" s="65">
        <f>_xlfn.IFNA(VLOOKUP(C53,'Principal Balance'!$A$2:B254,2,FALSE),"-")</f>
        <v>1488.9</v>
      </c>
      <c r="N53" s="33"/>
      <c r="O53" s="33">
        <v>5.5</v>
      </c>
      <c r="P53" s="33">
        <v>36</v>
      </c>
      <c r="Q53" s="33">
        <v>692</v>
      </c>
      <c r="R53" s="33">
        <v>44</v>
      </c>
      <c r="S53" s="33"/>
      <c r="T53" s="33"/>
      <c r="U53" s="33"/>
      <c r="V53" s="33" t="s">
        <v>53</v>
      </c>
      <c r="W53" s="33"/>
      <c r="X53" s="33"/>
      <c r="Y53" s="33"/>
      <c r="Z53" s="33" t="s">
        <v>226</v>
      </c>
      <c r="AA53" s="33"/>
      <c r="AB53" s="33" t="s">
        <v>69</v>
      </c>
    </row>
    <row r="54" spans="1:28" ht="18.75" x14ac:dyDescent="0.3">
      <c r="A54" s="35">
        <v>44182</v>
      </c>
      <c r="B54" s="33"/>
      <c r="C54" s="42">
        <v>710142</v>
      </c>
      <c r="D54" s="33" t="s">
        <v>39</v>
      </c>
      <c r="E54" s="35">
        <v>44186</v>
      </c>
      <c r="F54" s="33">
        <v>1662</v>
      </c>
      <c r="G54" s="33">
        <v>1662</v>
      </c>
      <c r="H54" s="35">
        <v>44215</v>
      </c>
      <c r="I54" s="33">
        <v>1362</v>
      </c>
      <c r="J54" s="33"/>
      <c r="K54" s="33"/>
      <c r="L54" s="33">
        <v>1362</v>
      </c>
      <c r="M54" s="65">
        <f>_xlfn.IFNA(VLOOKUP(C54,'Principal Balance'!$A$2:B255,2,FALSE),"-")</f>
        <v>0</v>
      </c>
      <c r="N54" s="33"/>
      <c r="O54" s="33">
        <v>5.5</v>
      </c>
      <c r="P54" s="33">
        <v>18</v>
      </c>
      <c r="Q54" s="33">
        <v>692</v>
      </c>
      <c r="R54" s="33">
        <v>29</v>
      </c>
      <c r="S54" s="33"/>
      <c r="T54" s="33"/>
      <c r="U54" s="33"/>
      <c r="V54" s="33" t="s">
        <v>245</v>
      </c>
      <c r="W54" s="33"/>
      <c r="X54" s="33"/>
      <c r="Y54" s="33"/>
      <c r="Z54" s="33" t="s">
        <v>154</v>
      </c>
      <c r="AA54" s="33"/>
      <c r="AB54" s="33" t="s">
        <v>118</v>
      </c>
    </row>
    <row r="55" spans="1:28" ht="18.75" x14ac:dyDescent="0.3">
      <c r="A55" s="35">
        <v>44182</v>
      </c>
      <c r="B55" s="33"/>
      <c r="C55" s="42">
        <v>710143</v>
      </c>
      <c r="D55" s="33" t="s">
        <v>39</v>
      </c>
      <c r="E55" s="35">
        <v>44182</v>
      </c>
      <c r="F55" s="33">
        <v>1750</v>
      </c>
      <c r="G55" s="33">
        <v>1750</v>
      </c>
      <c r="H55" s="35">
        <v>44192</v>
      </c>
      <c r="I55" s="33">
        <v>1750</v>
      </c>
      <c r="J55" s="33"/>
      <c r="K55" s="33"/>
      <c r="L55" s="33">
        <v>1750</v>
      </c>
      <c r="M55" s="65">
        <f>_xlfn.IFNA(VLOOKUP(C55,'Principal Balance'!$A$2:B256,2,FALSE),"-")</f>
        <v>0</v>
      </c>
      <c r="N55" s="33"/>
      <c r="O55" s="33">
        <v>5.5</v>
      </c>
      <c r="P55" s="33">
        <v>24</v>
      </c>
      <c r="Q55" s="33" t="s">
        <v>99</v>
      </c>
      <c r="R55" s="33">
        <v>35</v>
      </c>
      <c r="S55" s="33"/>
      <c r="T55" s="33"/>
      <c r="U55" s="33"/>
      <c r="V55" s="33" t="s">
        <v>53</v>
      </c>
      <c r="W55" s="33"/>
      <c r="X55" s="33"/>
      <c r="Y55" s="33"/>
      <c r="Z55" s="33" t="s">
        <v>79</v>
      </c>
      <c r="AA55" s="33"/>
      <c r="AB55" s="33" t="s">
        <v>168</v>
      </c>
    </row>
    <row r="56" spans="1:28" ht="18.75" x14ac:dyDescent="0.3">
      <c r="A56" s="35">
        <v>44186</v>
      </c>
      <c r="B56" s="33"/>
      <c r="C56" s="42">
        <v>810030</v>
      </c>
      <c r="D56" s="33" t="s">
        <v>187</v>
      </c>
      <c r="E56" s="35">
        <v>44239</v>
      </c>
      <c r="F56" s="33">
        <v>30000</v>
      </c>
      <c r="G56" s="33"/>
      <c r="H56" s="33"/>
      <c r="I56" s="33"/>
      <c r="J56" s="33"/>
      <c r="K56" s="33"/>
      <c r="L56" s="48"/>
      <c r="M56" s="65" t="str">
        <f>_xlfn.IFNA(VLOOKUP(C56,'Principal Balance'!$A$2:B257,2,FALSE),"-")</f>
        <v>-</v>
      </c>
      <c r="N56" s="33"/>
      <c r="O56" s="33">
        <v>5</v>
      </c>
      <c r="P56" s="33">
        <v>84</v>
      </c>
      <c r="Q56" s="33">
        <v>628</v>
      </c>
      <c r="R56" s="33">
        <v>38</v>
      </c>
      <c r="S56" s="33"/>
      <c r="T56" s="33"/>
      <c r="U56" s="33"/>
      <c r="V56" s="33" t="s">
        <v>66</v>
      </c>
      <c r="W56" s="33"/>
      <c r="X56" s="33"/>
      <c r="Y56" s="33"/>
      <c r="Z56" s="33" t="s">
        <v>154</v>
      </c>
      <c r="AA56" s="33"/>
      <c r="AB56" s="33" t="s">
        <v>57</v>
      </c>
    </row>
    <row r="57" spans="1:28" ht="18.75" x14ac:dyDescent="0.3">
      <c r="A57" s="35"/>
      <c r="B57" s="33"/>
      <c r="C57" s="42"/>
      <c r="D57" s="33"/>
      <c r="E57" s="35"/>
      <c r="F57" s="40"/>
      <c r="G57" s="33"/>
      <c r="H57" s="33"/>
      <c r="I57" s="33"/>
      <c r="J57" s="33"/>
      <c r="K57" s="33"/>
      <c r="L57" s="33"/>
      <c r="M57" s="65"/>
      <c r="N57" s="33"/>
      <c r="O57" s="33"/>
      <c r="P57" s="33"/>
      <c r="Q57" s="33"/>
      <c r="R57" s="33"/>
      <c r="S57" s="33"/>
      <c r="T57" s="33"/>
      <c r="U57" s="33"/>
      <c r="V57" s="33"/>
      <c r="W57" s="33"/>
      <c r="X57" s="33"/>
      <c r="Y57" s="33"/>
      <c r="Z57" s="33"/>
      <c r="AA57" s="33"/>
      <c r="AB57" s="33"/>
    </row>
    <row r="58" spans="1:28" ht="18.75" x14ac:dyDescent="0.3">
      <c r="A58" s="35"/>
      <c r="B58" s="33"/>
      <c r="C58" s="42"/>
      <c r="D58" s="33"/>
      <c r="E58" s="35"/>
      <c r="F58" s="33"/>
      <c r="G58" s="33"/>
      <c r="H58" s="33"/>
      <c r="I58" s="33"/>
      <c r="J58" s="33"/>
      <c r="K58" s="33"/>
      <c r="L58" s="33"/>
      <c r="M58" s="65"/>
      <c r="N58" s="33"/>
      <c r="O58" s="33"/>
      <c r="P58" s="33"/>
      <c r="Q58" s="33"/>
      <c r="R58" s="33"/>
      <c r="S58" s="33"/>
      <c r="T58" s="33"/>
      <c r="U58" s="33"/>
      <c r="V58" s="33"/>
      <c r="W58" s="33"/>
      <c r="X58" s="33"/>
      <c r="Y58" s="33"/>
      <c r="Z58" s="33"/>
      <c r="AA58" s="33"/>
      <c r="AB58" s="33"/>
    </row>
    <row r="59" spans="1:28" ht="18.75" x14ac:dyDescent="0.3">
      <c r="A59" s="33"/>
      <c r="B59" s="33"/>
      <c r="C59" s="33"/>
      <c r="D59" s="33"/>
      <c r="E59" s="33"/>
      <c r="F59" s="40">
        <f>SUM(F2:F56)</f>
        <v>484118</v>
      </c>
      <c r="G59" s="40">
        <f>SUM(G2:G56)</f>
        <v>221103</v>
      </c>
      <c r="H59" s="33"/>
      <c r="I59" s="33"/>
      <c r="J59" s="33"/>
      <c r="K59" s="33"/>
      <c r="L59" s="34">
        <f>SUM(L2:L56)</f>
        <v>206903</v>
      </c>
      <c r="M59" s="65">
        <f>SUM(M2:M56)</f>
        <v>62766.75</v>
      </c>
      <c r="N59" s="33"/>
      <c r="O59" s="33"/>
      <c r="P59" s="33"/>
      <c r="Q59" s="33"/>
      <c r="R59" s="33"/>
      <c r="S59" s="33">
        <f>SUM(S1:S58)</f>
        <v>8</v>
      </c>
      <c r="T59" s="43">
        <f>SUM(T1:T58)</f>
        <v>809</v>
      </c>
      <c r="U59" s="33"/>
      <c r="V59" s="33"/>
      <c r="W59" s="33"/>
      <c r="X59" s="33"/>
      <c r="Y59" s="33"/>
      <c r="Z59" s="33"/>
      <c r="AA59" s="33"/>
      <c r="AB59" s="33"/>
    </row>
    <row r="60" spans="1:28" x14ac:dyDescent="0.25">
      <c r="E60" t="s">
        <v>246</v>
      </c>
      <c r="F60" s="46">
        <f>F5+F23+F24+F27+F30+F31+F41+F43+F52+F56</f>
        <v>254986</v>
      </c>
    </row>
    <row r="61" spans="1:28" x14ac:dyDescent="0.25">
      <c r="B61" s="46"/>
    </row>
    <row r="63" spans="1:28" x14ac:dyDescent="0.25">
      <c r="F63" s="46">
        <f>F59-F60</f>
        <v>229132</v>
      </c>
    </row>
  </sheetData>
  <autoFilter ref="A1:AB63" xr:uid="{0021A568-C48C-4A3C-8DE1-506F5236C95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6"/>
  <sheetViews>
    <sheetView workbookViewId="0">
      <selection activeCell="T19" sqref="T19"/>
    </sheetView>
  </sheetViews>
  <sheetFormatPr defaultColWidth="8.85546875" defaultRowHeight="15" x14ac:dyDescent="0.25"/>
  <cols>
    <col min="1" max="1" width="17.7109375" customWidth="1"/>
    <col min="3" max="3" width="12.42578125" customWidth="1"/>
    <col min="5" max="5" width="15.140625" customWidth="1"/>
    <col min="6" max="6" width="13.140625" customWidth="1"/>
    <col min="7" max="7" width="13.28515625" customWidth="1"/>
    <col min="8" max="8" width="15.28515625" customWidth="1"/>
    <col min="9" max="9" width="16.7109375" customWidth="1"/>
    <col min="12" max="12" width="16.42578125" customWidth="1"/>
    <col min="13" max="13" width="20.28515625" customWidth="1"/>
    <col min="17" max="17" width="10.28515625" customWidth="1"/>
    <col min="20" max="20" width="10.5703125" bestFit="1" customWidth="1"/>
    <col min="21" max="21" width="14.5703125" customWidth="1"/>
  </cols>
  <sheetData>
    <row r="1" spans="1:28" ht="24.75" x14ac:dyDescent="0.25">
      <c r="A1" s="1" t="s">
        <v>16</v>
      </c>
      <c r="C1" s="1" t="s">
        <v>17</v>
      </c>
      <c r="D1" s="2" t="s">
        <v>18</v>
      </c>
      <c r="E1" s="1" t="s">
        <v>19</v>
      </c>
      <c r="F1" s="1" t="s">
        <v>20</v>
      </c>
      <c r="G1" s="1" t="s">
        <v>21</v>
      </c>
      <c r="H1" s="1" t="s">
        <v>22</v>
      </c>
      <c r="I1" s="3" t="s">
        <v>23</v>
      </c>
      <c r="J1" s="4" t="s">
        <v>24</v>
      </c>
      <c r="K1" s="3" t="s">
        <v>25</v>
      </c>
      <c r="L1" s="3" t="s">
        <v>26</v>
      </c>
      <c r="M1" s="3" t="s">
        <v>27</v>
      </c>
      <c r="N1" s="3" t="s">
        <v>247</v>
      </c>
      <c r="O1" s="2" t="s">
        <v>29</v>
      </c>
      <c r="P1" s="2" t="s">
        <v>30</v>
      </c>
      <c r="Q1" s="2" t="s">
        <v>31</v>
      </c>
      <c r="R1" s="2" t="s">
        <v>32</v>
      </c>
      <c r="S1" s="1" t="s">
        <v>33</v>
      </c>
      <c r="T1" s="1" t="s">
        <v>34</v>
      </c>
      <c r="U1" s="1"/>
      <c r="V1" s="2" t="s">
        <v>36</v>
      </c>
      <c r="X1" s="32"/>
      <c r="Y1" s="32"/>
      <c r="Z1" s="2" t="s">
        <v>37</v>
      </c>
      <c r="AA1" s="2"/>
      <c r="AB1" s="2" t="s">
        <v>38</v>
      </c>
    </row>
    <row r="2" spans="1:28" ht="18.75" x14ac:dyDescent="0.3">
      <c r="A2" s="35">
        <v>43496</v>
      </c>
      <c r="B2" s="35"/>
      <c r="C2" s="39">
        <v>710083</v>
      </c>
      <c r="D2" s="33" t="s">
        <v>39</v>
      </c>
      <c r="E2" s="35">
        <v>43496</v>
      </c>
      <c r="F2" s="40">
        <v>8500</v>
      </c>
      <c r="G2" s="40">
        <v>8500</v>
      </c>
      <c r="H2" s="35"/>
      <c r="I2" s="34">
        <v>8500</v>
      </c>
      <c r="J2" s="35"/>
      <c r="K2" s="34"/>
      <c r="L2" s="41">
        <v>8500</v>
      </c>
      <c r="M2" s="65">
        <f>_xlfn.IFNA(VLOOKUP(C2,'Principal Balance'!$A$2:B232,2,FALSE),"-")</f>
        <v>0</v>
      </c>
      <c r="N2" s="34"/>
      <c r="O2" s="33">
        <v>5.5</v>
      </c>
      <c r="P2" s="33">
        <v>60</v>
      </c>
      <c r="Q2" s="42">
        <v>583</v>
      </c>
      <c r="R2" s="33">
        <v>39</v>
      </c>
      <c r="S2" s="33"/>
      <c r="T2" s="43"/>
      <c r="U2" s="43"/>
      <c r="V2" s="33" t="s">
        <v>248</v>
      </c>
      <c r="W2" s="33"/>
      <c r="X2" s="33"/>
      <c r="Y2" s="33"/>
      <c r="Z2" s="33" t="s">
        <v>249</v>
      </c>
      <c r="AA2" s="33"/>
      <c r="AB2" s="33" t="s">
        <v>74</v>
      </c>
    </row>
    <row r="3" spans="1:28" ht="18.75" x14ac:dyDescent="0.3">
      <c r="A3" s="35">
        <v>43516</v>
      </c>
      <c r="B3" s="35"/>
      <c r="C3" s="39">
        <v>710084</v>
      </c>
      <c r="D3" s="33" t="s">
        <v>39</v>
      </c>
      <c r="E3" s="35">
        <v>43516</v>
      </c>
      <c r="F3" s="40">
        <v>6000</v>
      </c>
      <c r="G3" s="40">
        <v>6000</v>
      </c>
      <c r="H3" s="35"/>
      <c r="I3" s="34"/>
      <c r="J3" s="35"/>
      <c r="K3" s="34"/>
      <c r="L3" s="41"/>
      <c r="M3" s="65">
        <f>_xlfn.IFNA(VLOOKUP(C3,'Principal Balance'!$A$2:B233,2,FALSE),"-")</f>
        <v>0</v>
      </c>
      <c r="N3" s="54"/>
      <c r="O3" s="33">
        <v>5.5</v>
      </c>
      <c r="P3" s="33">
        <v>36</v>
      </c>
      <c r="Q3" s="42">
        <v>678</v>
      </c>
      <c r="R3" s="33">
        <v>31</v>
      </c>
      <c r="S3" s="33"/>
      <c r="T3" s="43"/>
      <c r="U3" s="43"/>
      <c r="V3" s="33" t="s">
        <v>250</v>
      </c>
      <c r="W3" s="33"/>
      <c r="X3" s="33"/>
      <c r="Y3" s="33"/>
      <c r="Z3" s="33" t="s">
        <v>250</v>
      </c>
      <c r="AA3" s="33"/>
      <c r="AB3" s="33" t="s">
        <v>105</v>
      </c>
    </row>
    <row r="4" spans="1:28" ht="18.75" x14ac:dyDescent="0.3">
      <c r="A4" s="35">
        <v>43517</v>
      </c>
      <c r="B4" s="35"/>
      <c r="C4" s="39">
        <v>710085</v>
      </c>
      <c r="D4" s="33" t="s">
        <v>39</v>
      </c>
      <c r="E4" s="35">
        <v>43517</v>
      </c>
      <c r="F4" s="40">
        <v>5000</v>
      </c>
      <c r="G4" s="40">
        <v>5000</v>
      </c>
      <c r="H4" s="35"/>
      <c r="I4" s="34">
        <v>5000</v>
      </c>
      <c r="J4" s="35"/>
      <c r="K4" s="34"/>
      <c r="L4" s="41">
        <v>5000</v>
      </c>
      <c r="M4" s="65">
        <f>_xlfn.IFNA(VLOOKUP(C4,'Principal Balance'!$A$2:B234,2,FALSE),"-")</f>
        <v>0</v>
      </c>
      <c r="N4" s="56"/>
      <c r="O4" s="33">
        <v>5.5</v>
      </c>
      <c r="P4" s="33">
        <v>60</v>
      </c>
      <c r="Q4" s="42">
        <v>595</v>
      </c>
      <c r="R4" s="33">
        <v>33</v>
      </c>
      <c r="S4" s="33"/>
      <c r="T4" s="43"/>
      <c r="U4" s="43"/>
      <c r="V4" s="33" t="s">
        <v>201</v>
      </c>
      <c r="W4" s="33"/>
      <c r="X4" s="33"/>
      <c r="Y4" s="33"/>
      <c r="Z4" s="33" t="s">
        <v>202</v>
      </c>
      <c r="AA4" s="33"/>
      <c r="AB4" s="33" t="s">
        <v>203</v>
      </c>
    </row>
    <row r="5" spans="1:28" ht="18.75" x14ac:dyDescent="0.3">
      <c r="A5" s="35">
        <v>43522</v>
      </c>
      <c r="B5" s="35"/>
      <c r="C5" s="39">
        <v>710089</v>
      </c>
      <c r="D5" s="33" t="s">
        <v>39</v>
      </c>
      <c r="E5" s="35">
        <v>43538</v>
      </c>
      <c r="F5" s="40">
        <v>5000</v>
      </c>
      <c r="G5" s="40">
        <v>5000</v>
      </c>
      <c r="H5" s="35"/>
      <c r="I5" s="34">
        <v>5000</v>
      </c>
      <c r="J5" s="35"/>
      <c r="K5" s="34"/>
      <c r="L5" s="41">
        <v>5000</v>
      </c>
      <c r="M5" s="65">
        <f>_xlfn.IFNA(VLOOKUP(C5,'Principal Balance'!$A$2:B235,2,FALSE),"-")</f>
        <v>1094.74</v>
      </c>
      <c r="N5" s="34"/>
      <c r="O5" s="33">
        <v>5.5</v>
      </c>
      <c r="P5" s="33">
        <v>48</v>
      </c>
      <c r="Q5" s="42" t="s">
        <v>251</v>
      </c>
      <c r="R5" s="33">
        <v>28</v>
      </c>
      <c r="S5" s="33"/>
      <c r="T5" s="43"/>
      <c r="U5" s="35"/>
      <c r="V5" s="33" t="s">
        <v>252</v>
      </c>
      <c r="W5" s="33"/>
      <c r="X5" s="33"/>
      <c r="Y5" s="33"/>
      <c r="Z5" s="33" t="s">
        <v>253</v>
      </c>
      <c r="AA5" s="33"/>
      <c r="AB5" s="33" t="s">
        <v>142</v>
      </c>
    </row>
    <row r="6" spans="1:28" ht="18.75" x14ac:dyDescent="0.3">
      <c r="A6" s="35">
        <v>43525</v>
      </c>
      <c r="B6" s="35"/>
      <c r="C6" s="39">
        <v>710086</v>
      </c>
      <c r="D6" s="33" t="s">
        <v>39</v>
      </c>
      <c r="E6" s="35">
        <v>43525</v>
      </c>
      <c r="F6" s="40">
        <v>411</v>
      </c>
      <c r="G6" s="40">
        <v>411</v>
      </c>
      <c r="H6" s="35"/>
      <c r="I6" s="34">
        <v>411</v>
      </c>
      <c r="J6" s="35"/>
      <c r="K6" s="34"/>
      <c r="L6" s="41">
        <v>411</v>
      </c>
      <c r="M6" s="65">
        <f>_xlfn.IFNA(VLOOKUP(C6,'Principal Balance'!$A$2:B236,2,FALSE),"-")</f>
        <v>0</v>
      </c>
      <c r="N6" s="56"/>
      <c r="O6" s="33">
        <v>5.5</v>
      </c>
      <c r="P6" s="33">
        <v>24</v>
      </c>
      <c r="Q6" s="42">
        <v>577</v>
      </c>
      <c r="R6" s="33">
        <v>44</v>
      </c>
      <c r="S6" s="33"/>
      <c r="T6" s="43"/>
      <c r="U6" s="43"/>
      <c r="V6" s="33" t="s">
        <v>254</v>
      </c>
      <c r="W6" s="33"/>
      <c r="X6" s="33"/>
      <c r="Y6" s="33"/>
      <c r="Z6" s="33" t="s">
        <v>255</v>
      </c>
      <c r="AA6" s="33"/>
      <c r="AB6" s="33" t="s">
        <v>85</v>
      </c>
    </row>
    <row r="7" spans="1:28" ht="18.75" x14ac:dyDescent="0.3">
      <c r="A7" s="35">
        <v>43525</v>
      </c>
      <c r="B7" s="35"/>
      <c r="C7" s="39">
        <v>610019</v>
      </c>
      <c r="D7" s="33" t="s">
        <v>39</v>
      </c>
      <c r="E7" s="35">
        <v>43525</v>
      </c>
      <c r="F7" s="40">
        <v>495</v>
      </c>
      <c r="G7" s="40">
        <v>495</v>
      </c>
      <c r="H7" s="35"/>
      <c r="I7" s="34">
        <v>495</v>
      </c>
      <c r="J7" s="35"/>
      <c r="K7" s="34"/>
      <c r="L7" s="41">
        <v>495</v>
      </c>
      <c r="M7" s="65">
        <f>_xlfn.IFNA(VLOOKUP(C7,'Principal Balance'!$A$2:B237,2,FALSE),"-")</f>
        <v>0</v>
      </c>
      <c r="N7" s="56"/>
      <c r="O7" s="33">
        <v>5.5</v>
      </c>
      <c r="P7" s="33">
        <v>18</v>
      </c>
      <c r="Q7" s="42">
        <v>535</v>
      </c>
      <c r="R7" s="33">
        <v>38</v>
      </c>
      <c r="S7" s="33"/>
      <c r="T7" s="43"/>
      <c r="U7" s="43"/>
      <c r="V7" s="33" t="s">
        <v>256</v>
      </c>
      <c r="W7" s="33"/>
      <c r="X7" s="33"/>
      <c r="Y7" s="33"/>
      <c r="Z7" s="33" t="s">
        <v>257</v>
      </c>
      <c r="AA7" s="33"/>
      <c r="AB7" s="33" t="s">
        <v>111</v>
      </c>
    </row>
    <row r="8" spans="1:28" ht="18.75" x14ac:dyDescent="0.3">
      <c r="A8" s="35">
        <v>43525</v>
      </c>
      <c r="B8" s="35"/>
      <c r="C8" s="39">
        <v>610018</v>
      </c>
      <c r="D8" s="33" t="s">
        <v>39</v>
      </c>
      <c r="E8" s="35">
        <v>43525</v>
      </c>
      <c r="F8" s="40">
        <v>3743</v>
      </c>
      <c r="G8" s="40">
        <v>3743</v>
      </c>
      <c r="H8" s="35"/>
      <c r="I8" s="34">
        <v>3743</v>
      </c>
      <c r="J8" s="35"/>
      <c r="K8" s="34"/>
      <c r="L8" s="41">
        <v>3743</v>
      </c>
      <c r="M8" s="65">
        <f>_xlfn.IFNA(VLOOKUP(C8,'Principal Balance'!$A$2:B238,2,FALSE),"-")</f>
        <v>1687.81</v>
      </c>
      <c r="N8" s="34"/>
      <c r="O8" s="33">
        <v>5.5</v>
      </c>
      <c r="P8" s="33">
        <v>36</v>
      </c>
      <c r="Q8" s="42">
        <v>676</v>
      </c>
      <c r="R8" s="33">
        <v>39</v>
      </c>
      <c r="S8" s="33"/>
      <c r="T8" s="43"/>
      <c r="U8" s="35"/>
      <c r="V8" s="33" t="s">
        <v>209</v>
      </c>
      <c r="W8" s="33"/>
      <c r="X8" s="33"/>
      <c r="Y8" s="33"/>
      <c r="Z8" s="33" t="s">
        <v>249</v>
      </c>
      <c r="AA8" s="33"/>
      <c r="AB8" s="33" t="s">
        <v>210</v>
      </c>
    </row>
    <row r="9" spans="1:28" ht="18.75" x14ac:dyDescent="0.3">
      <c r="A9" s="35">
        <v>43528</v>
      </c>
      <c r="B9" s="35"/>
      <c r="C9" s="39"/>
      <c r="D9" s="33" t="s">
        <v>258</v>
      </c>
      <c r="E9" s="35">
        <v>43528</v>
      </c>
      <c r="F9" s="40">
        <v>34456</v>
      </c>
      <c r="G9" s="40"/>
      <c r="H9" s="35"/>
      <c r="I9" s="34"/>
      <c r="J9" s="35"/>
      <c r="K9" s="34"/>
      <c r="L9" s="41"/>
      <c r="M9" s="65" t="str">
        <f>_xlfn.IFNA(VLOOKUP(C9,'Principal Balance'!$A$2:B239,2,FALSE),"-")</f>
        <v>-</v>
      </c>
      <c r="N9" s="34"/>
      <c r="O9" s="33"/>
      <c r="P9" s="33"/>
      <c r="Q9" s="42"/>
      <c r="R9" s="33"/>
      <c r="S9" s="33"/>
      <c r="T9" s="43"/>
      <c r="U9" s="43"/>
      <c r="V9" s="33"/>
      <c r="W9" s="33"/>
      <c r="X9" s="33"/>
      <c r="Y9" s="33"/>
      <c r="Z9" s="33" t="s">
        <v>259</v>
      </c>
      <c r="AA9" s="33"/>
      <c r="AB9" s="33" t="s">
        <v>242</v>
      </c>
    </row>
    <row r="10" spans="1:28" ht="18.75" x14ac:dyDescent="0.3">
      <c r="A10" s="35">
        <v>43529</v>
      </c>
      <c r="B10" s="35"/>
      <c r="C10" s="39"/>
      <c r="D10" s="33" t="s">
        <v>258</v>
      </c>
      <c r="E10" s="35">
        <v>43529</v>
      </c>
      <c r="F10" s="40">
        <v>25000</v>
      </c>
      <c r="G10" s="40"/>
      <c r="H10" s="34"/>
      <c r="I10" s="34"/>
      <c r="J10" s="35"/>
      <c r="K10" s="34"/>
      <c r="L10" s="41"/>
      <c r="M10" s="65" t="str">
        <f>_xlfn.IFNA(VLOOKUP(C10,'Principal Balance'!$A$2:B240,2,FALSE),"-")</f>
        <v>-</v>
      </c>
      <c r="N10" s="34"/>
      <c r="O10" s="33"/>
      <c r="P10" s="33"/>
      <c r="Q10" s="42"/>
      <c r="R10" s="33"/>
      <c r="S10" s="33"/>
      <c r="T10" s="43"/>
      <c r="U10" s="43"/>
      <c r="V10" s="33"/>
      <c r="W10" s="33"/>
      <c r="X10" s="33"/>
      <c r="Y10" s="33"/>
      <c r="Z10" s="33" t="s">
        <v>202</v>
      </c>
      <c r="AA10" s="33"/>
      <c r="AB10" s="33" t="s">
        <v>105</v>
      </c>
    </row>
    <row r="11" spans="1:28" ht="18.75" x14ac:dyDescent="0.3">
      <c r="A11" s="35">
        <v>43536</v>
      </c>
      <c r="B11" s="35"/>
      <c r="C11" s="39">
        <v>710087</v>
      </c>
      <c r="D11" s="33" t="s">
        <v>39</v>
      </c>
      <c r="E11" s="35">
        <v>43536</v>
      </c>
      <c r="F11" s="40">
        <v>13287</v>
      </c>
      <c r="G11" s="40">
        <v>13287</v>
      </c>
      <c r="H11" s="35"/>
      <c r="I11" s="34">
        <v>13287</v>
      </c>
      <c r="J11" s="35"/>
      <c r="K11" s="34"/>
      <c r="L11" s="41">
        <v>13287</v>
      </c>
      <c r="M11" s="65">
        <f>_xlfn.IFNA(VLOOKUP(C11,'Principal Balance'!$A$2:B241,2,FALSE),"-")</f>
        <v>5897.25</v>
      </c>
      <c r="N11" s="34"/>
      <c r="O11" s="33">
        <v>5.5</v>
      </c>
      <c r="P11" s="33">
        <v>60</v>
      </c>
      <c r="Q11" s="42" t="s">
        <v>260</v>
      </c>
      <c r="R11" s="33">
        <v>33</v>
      </c>
      <c r="S11" s="33"/>
      <c r="T11" s="43"/>
      <c r="U11" s="43"/>
      <c r="V11" s="33" t="s">
        <v>102</v>
      </c>
      <c r="W11" s="33"/>
      <c r="X11" s="33"/>
      <c r="Y11" s="33"/>
      <c r="Z11" s="33" t="s">
        <v>205</v>
      </c>
      <c r="AA11" s="33"/>
      <c r="AB11" s="33" t="s">
        <v>216</v>
      </c>
    </row>
    <row r="12" spans="1:28" ht="18.75" x14ac:dyDescent="0.3">
      <c r="A12" s="35">
        <v>43538</v>
      </c>
      <c r="B12" s="35"/>
      <c r="C12" s="39">
        <v>710088</v>
      </c>
      <c r="D12" s="33" t="s">
        <v>39</v>
      </c>
      <c r="E12" s="35">
        <v>43538</v>
      </c>
      <c r="F12" s="40">
        <v>6500</v>
      </c>
      <c r="G12" s="40">
        <v>6500</v>
      </c>
      <c r="H12" s="35"/>
      <c r="I12" s="34">
        <v>6500</v>
      </c>
      <c r="J12" s="35"/>
      <c r="K12" s="34"/>
      <c r="L12" s="41">
        <v>6500</v>
      </c>
      <c r="M12" s="65">
        <f>_xlfn.IFNA(VLOOKUP(C12,'Principal Balance'!$A$2:B242,2,FALSE),"-")</f>
        <v>2501.86</v>
      </c>
      <c r="N12" s="34"/>
      <c r="O12" s="33">
        <v>5.5</v>
      </c>
      <c r="P12" s="33">
        <v>48</v>
      </c>
      <c r="Q12" s="42" t="s">
        <v>261</v>
      </c>
      <c r="R12" s="33">
        <v>48</v>
      </c>
      <c r="S12" s="33"/>
      <c r="T12" s="43"/>
      <c r="U12" s="43"/>
      <c r="V12" s="33" t="s">
        <v>262</v>
      </c>
      <c r="W12" s="33"/>
      <c r="X12" s="33"/>
      <c r="Y12" s="33"/>
      <c r="Z12" s="33" t="s">
        <v>233</v>
      </c>
      <c r="AA12" s="33"/>
      <c r="AB12" s="33" t="s">
        <v>164</v>
      </c>
    </row>
    <row r="13" spans="1:28" ht="18.75" x14ac:dyDescent="0.3">
      <c r="A13" s="35">
        <v>43543</v>
      </c>
      <c r="B13" s="35"/>
      <c r="C13" s="39">
        <v>710091</v>
      </c>
      <c r="D13" s="33" t="s">
        <v>39</v>
      </c>
      <c r="E13" s="35">
        <v>43560</v>
      </c>
      <c r="F13" s="40">
        <v>7270</v>
      </c>
      <c r="G13" s="40">
        <v>7270</v>
      </c>
      <c r="H13" s="35"/>
      <c r="I13" s="34">
        <v>7270</v>
      </c>
      <c r="J13" s="35"/>
      <c r="K13" s="34"/>
      <c r="L13" s="41">
        <v>7270</v>
      </c>
      <c r="M13" s="65">
        <f>_xlfn.IFNA(VLOOKUP(C13,'Principal Balance'!$A$2:B243,2,FALSE),"-")</f>
        <v>0</v>
      </c>
      <c r="N13" s="34"/>
      <c r="O13" s="33">
        <v>5.5</v>
      </c>
      <c r="P13" s="33">
        <v>48</v>
      </c>
      <c r="Q13" s="42" t="s">
        <v>263</v>
      </c>
      <c r="R13" s="33">
        <v>12</v>
      </c>
      <c r="S13" s="33"/>
      <c r="T13" s="43"/>
      <c r="U13" s="43"/>
      <c r="V13" s="33" t="s">
        <v>264</v>
      </c>
      <c r="W13" s="33"/>
      <c r="X13" s="33"/>
      <c r="Y13" s="33"/>
      <c r="Z13" s="33" t="s">
        <v>77</v>
      </c>
      <c r="AA13" s="33"/>
      <c r="AB13" s="33" t="s">
        <v>44</v>
      </c>
    </row>
    <row r="14" spans="1:28" ht="18.75" x14ac:dyDescent="0.3">
      <c r="A14" s="35">
        <v>43545</v>
      </c>
      <c r="B14" s="35"/>
      <c r="C14" s="39">
        <v>710090</v>
      </c>
      <c r="D14" s="33" t="s">
        <v>39</v>
      </c>
      <c r="E14" s="35">
        <v>43552</v>
      </c>
      <c r="F14" s="40">
        <v>800</v>
      </c>
      <c r="G14" s="40">
        <v>800</v>
      </c>
      <c r="H14" s="40"/>
      <c r="I14" s="34">
        <v>800</v>
      </c>
      <c r="J14" s="35"/>
      <c r="K14" s="34"/>
      <c r="L14" s="41">
        <v>800</v>
      </c>
      <c r="M14" s="65">
        <f>_xlfn.IFNA(VLOOKUP(C14,'Principal Balance'!$A$2:B244,2,FALSE),"-")</f>
        <v>0</v>
      </c>
      <c r="N14" s="56"/>
      <c r="O14" s="33">
        <v>5.5</v>
      </c>
      <c r="P14" s="33">
        <v>20</v>
      </c>
      <c r="Q14" s="42" t="s">
        <v>49</v>
      </c>
      <c r="R14" s="33">
        <v>15</v>
      </c>
      <c r="S14" s="33"/>
      <c r="T14" s="43"/>
      <c r="U14" s="43"/>
      <c r="V14" s="33" t="s">
        <v>265</v>
      </c>
      <c r="W14" s="33"/>
      <c r="X14" s="33"/>
      <c r="Y14" s="33"/>
      <c r="Z14" s="33" t="s">
        <v>77</v>
      </c>
      <c r="AA14" s="33"/>
      <c r="AB14" s="33" t="s">
        <v>203</v>
      </c>
    </row>
    <row r="15" spans="1:28" ht="18.75" x14ac:dyDescent="0.3">
      <c r="A15" s="35">
        <v>43567</v>
      </c>
      <c r="B15" s="35"/>
      <c r="C15" s="39">
        <v>610020</v>
      </c>
      <c r="D15" s="33" t="s">
        <v>39</v>
      </c>
      <c r="E15" s="35">
        <v>43571</v>
      </c>
      <c r="F15" s="40">
        <v>6600</v>
      </c>
      <c r="G15" s="40">
        <v>6600</v>
      </c>
      <c r="H15" s="35"/>
      <c r="I15" s="34">
        <v>6600</v>
      </c>
      <c r="J15" s="35"/>
      <c r="K15" s="34"/>
      <c r="L15" s="41">
        <v>6600</v>
      </c>
      <c r="M15" s="65">
        <f>_xlfn.IFNA(VLOOKUP(C15,'Principal Balance'!$A$2:B245,2,FALSE),"-")</f>
        <v>1524.54</v>
      </c>
      <c r="N15" s="34"/>
      <c r="O15" s="33">
        <v>5.5</v>
      </c>
      <c r="P15" s="33">
        <v>48</v>
      </c>
      <c r="Q15" s="42">
        <v>777</v>
      </c>
      <c r="R15" s="33">
        <v>29</v>
      </c>
      <c r="S15" s="33"/>
      <c r="T15" s="43"/>
      <c r="U15" s="43"/>
      <c r="V15" s="33" t="s">
        <v>266</v>
      </c>
      <c r="W15" s="33"/>
      <c r="X15" s="33"/>
      <c r="Y15" s="33"/>
      <c r="Z15" s="33" t="s">
        <v>267</v>
      </c>
      <c r="AA15" s="33"/>
      <c r="AB15" s="33" t="s">
        <v>69</v>
      </c>
    </row>
    <row r="16" spans="1:28" ht="18.75" x14ac:dyDescent="0.3">
      <c r="A16" s="35">
        <v>43578</v>
      </c>
      <c r="B16" s="35"/>
      <c r="C16" s="39">
        <v>710092</v>
      </c>
      <c r="D16" s="33" t="s">
        <v>39</v>
      </c>
      <c r="E16" s="35">
        <v>43580</v>
      </c>
      <c r="F16" s="40">
        <v>2740</v>
      </c>
      <c r="G16" s="40">
        <v>2740</v>
      </c>
      <c r="H16" s="35"/>
      <c r="I16" s="34">
        <v>2740</v>
      </c>
      <c r="J16" s="35"/>
      <c r="K16" s="34"/>
      <c r="L16" s="41">
        <v>2740</v>
      </c>
      <c r="M16" s="65">
        <f>_xlfn.IFNA(VLOOKUP(C16,'Principal Balance'!$A$2:B246,2,FALSE),"-")</f>
        <v>-0.18</v>
      </c>
      <c r="N16" s="34"/>
      <c r="O16" s="33">
        <v>5.5</v>
      </c>
      <c r="P16" s="33">
        <v>36</v>
      </c>
      <c r="Q16" s="42" t="s">
        <v>268</v>
      </c>
      <c r="R16" s="33">
        <v>35</v>
      </c>
      <c r="S16" s="33"/>
      <c r="T16" s="43"/>
      <c r="U16" s="35"/>
      <c r="V16" s="33" t="s">
        <v>266</v>
      </c>
      <c r="W16" s="33"/>
      <c r="X16" s="33"/>
      <c r="Y16" s="33"/>
      <c r="Z16" s="33" t="s">
        <v>267</v>
      </c>
      <c r="AA16" s="33"/>
      <c r="AB16" s="33" t="s">
        <v>69</v>
      </c>
    </row>
    <row r="17" spans="1:28" ht="18.75" x14ac:dyDescent="0.3">
      <c r="A17" s="35"/>
      <c r="B17" s="35"/>
      <c r="C17" s="39">
        <v>910001</v>
      </c>
      <c r="D17" s="33"/>
      <c r="E17" s="35"/>
      <c r="F17" s="40"/>
      <c r="G17" s="40">
        <v>17881</v>
      </c>
      <c r="H17" s="35"/>
      <c r="I17" s="34">
        <v>17881</v>
      </c>
      <c r="J17" s="35"/>
      <c r="K17" s="34"/>
      <c r="L17" s="41">
        <v>17881</v>
      </c>
      <c r="M17" s="65">
        <v>16287</v>
      </c>
      <c r="N17" s="83"/>
      <c r="O17" s="33"/>
      <c r="P17" s="33"/>
      <c r="Q17" s="42"/>
      <c r="R17" s="33"/>
      <c r="S17" s="33"/>
      <c r="T17" s="43"/>
      <c r="U17" s="35"/>
      <c r="V17" s="33"/>
      <c r="W17" s="33"/>
      <c r="X17" s="33"/>
      <c r="Y17" s="33"/>
      <c r="Z17" s="33"/>
      <c r="AA17" s="33"/>
      <c r="AB17" s="33"/>
    </row>
    <row r="18" spans="1:28" ht="18.75" x14ac:dyDescent="0.3">
      <c r="A18" s="35">
        <v>43591</v>
      </c>
      <c r="B18" s="35"/>
      <c r="C18" s="39">
        <v>710093</v>
      </c>
      <c r="D18" s="33" t="s">
        <v>39</v>
      </c>
      <c r="E18" s="35">
        <v>43602</v>
      </c>
      <c r="F18" s="40">
        <v>12400</v>
      </c>
      <c r="G18" s="40">
        <v>12400</v>
      </c>
      <c r="H18" s="35"/>
      <c r="I18" s="34">
        <v>12400</v>
      </c>
      <c r="J18" s="35"/>
      <c r="K18" s="34"/>
      <c r="L18" s="41">
        <v>12400</v>
      </c>
      <c r="M18" s="65">
        <f>_xlfn.IFNA(VLOOKUP(C18,'Principal Balance'!$A$2:B247,2,FALSE),"-")</f>
        <v>7715.54</v>
      </c>
      <c r="N18" s="57"/>
      <c r="O18" s="33">
        <v>5.5</v>
      </c>
      <c r="P18" s="33">
        <v>60</v>
      </c>
      <c r="Q18" s="42">
        <v>563</v>
      </c>
      <c r="R18" s="33">
        <v>36</v>
      </c>
      <c r="S18" s="33">
        <v>2</v>
      </c>
      <c r="T18" s="43">
        <v>470</v>
      </c>
      <c r="U18" s="35">
        <v>44670</v>
      </c>
      <c r="V18" s="33" t="s">
        <v>269</v>
      </c>
      <c r="W18" s="33"/>
      <c r="X18" s="33"/>
      <c r="Y18" s="33"/>
      <c r="Z18" s="33" t="s">
        <v>270</v>
      </c>
      <c r="AA18" s="33"/>
      <c r="AB18" s="33" t="s">
        <v>155</v>
      </c>
    </row>
    <row r="19" spans="1:28" ht="18.75" x14ac:dyDescent="0.3">
      <c r="A19" s="35">
        <v>43594</v>
      </c>
      <c r="B19" s="35"/>
      <c r="C19" s="39">
        <v>710094</v>
      </c>
      <c r="D19" s="33" t="s">
        <v>39</v>
      </c>
      <c r="E19" s="35">
        <v>43809</v>
      </c>
      <c r="F19" s="40">
        <v>1359</v>
      </c>
      <c r="G19" s="40">
        <v>1359</v>
      </c>
      <c r="H19" s="35"/>
      <c r="I19" s="34">
        <v>1359</v>
      </c>
      <c r="J19" s="35"/>
      <c r="K19" s="34"/>
      <c r="L19" s="41">
        <v>1359</v>
      </c>
      <c r="M19" s="65">
        <f>_xlfn.IFNA(VLOOKUP(C19,'Principal Balance'!$A$2:B248,2,FALSE),"-")</f>
        <v>0</v>
      </c>
      <c r="N19" s="34"/>
      <c r="O19" s="33">
        <v>5</v>
      </c>
      <c r="P19" s="33">
        <v>30</v>
      </c>
      <c r="Q19" s="42" t="s">
        <v>271</v>
      </c>
      <c r="R19" s="33">
        <v>31</v>
      </c>
      <c r="S19" s="33"/>
      <c r="T19" s="43"/>
      <c r="U19" s="43"/>
      <c r="V19" s="33" t="s">
        <v>149</v>
      </c>
      <c r="W19" s="33"/>
      <c r="X19" s="33"/>
      <c r="Y19" s="33"/>
      <c r="Z19" s="33" t="s">
        <v>272</v>
      </c>
      <c r="AA19" s="33"/>
      <c r="AB19" s="33" t="s">
        <v>51</v>
      </c>
    </row>
    <row r="20" spans="1:28" ht="18.75" x14ac:dyDescent="0.3">
      <c r="A20" s="35">
        <v>43626</v>
      </c>
      <c r="B20" s="35"/>
      <c r="C20" s="39">
        <v>710095</v>
      </c>
      <c r="D20" s="33" t="s">
        <v>39</v>
      </c>
      <c r="E20" s="35">
        <v>43647</v>
      </c>
      <c r="F20" s="40">
        <v>4300</v>
      </c>
      <c r="G20" s="40">
        <v>2300</v>
      </c>
      <c r="H20" s="35"/>
      <c r="I20" s="34">
        <v>2300</v>
      </c>
      <c r="J20" s="35"/>
      <c r="K20" s="34"/>
      <c r="L20" s="41">
        <v>2300</v>
      </c>
      <c r="M20" s="65">
        <f>_xlfn.IFNA(VLOOKUP(C20,'Principal Balance'!$A$2:B249,2,FALSE),"-")</f>
        <v>0.03</v>
      </c>
      <c r="N20" s="34"/>
      <c r="O20" s="33">
        <v>5.5</v>
      </c>
      <c r="P20" s="33">
        <v>60</v>
      </c>
      <c r="Q20" s="42">
        <v>712</v>
      </c>
      <c r="R20" s="33">
        <v>56</v>
      </c>
      <c r="S20" s="33"/>
      <c r="T20" s="43"/>
      <c r="U20" s="43"/>
      <c r="V20" s="33" t="s">
        <v>273</v>
      </c>
      <c r="W20" s="33"/>
      <c r="X20" s="33"/>
      <c r="Y20" s="33"/>
      <c r="Z20" s="33" t="s">
        <v>274</v>
      </c>
      <c r="AA20" s="33"/>
      <c r="AB20" s="33" t="s">
        <v>60</v>
      </c>
    </row>
    <row r="21" spans="1:28" ht="18.75" x14ac:dyDescent="0.3">
      <c r="A21" s="35">
        <v>43629</v>
      </c>
      <c r="B21" s="35"/>
      <c r="C21" s="39">
        <v>610021</v>
      </c>
      <c r="D21" s="33" t="s">
        <v>39</v>
      </c>
      <c r="E21" s="35">
        <v>43642</v>
      </c>
      <c r="F21" s="40">
        <v>17000</v>
      </c>
      <c r="G21" s="40">
        <v>16654</v>
      </c>
      <c r="H21" s="35"/>
      <c r="I21" s="34">
        <v>16654</v>
      </c>
      <c r="J21" s="35"/>
      <c r="K21" s="34"/>
      <c r="L21" s="41">
        <v>16654</v>
      </c>
      <c r="M21" s="65">
        <f>_xlfn.IFNA(VLOOKUP(C21,'Principal Balance'!$A$2:B250,2,FALSE),"-")</f>
        <v>11396.4</v>
      </c>
      <c r="N21" s="34"/>
      <c r="O21" s="33">
        <v>5.5</v>
      </c>
      <c r="P21" s="33">
        <v>60</v>
      </c>
      <c r="Q21" s="42" t="s">
        <v>275</v>
      </c>
      <c r="R21" s="33">
        <v>36</v>
      </c>
      <c r="S21" s="33"/>
      <c r="T21" s="43"/>
      <c r="U21" s="35"/>
      <c r="V21" s="33" t="s">
        <v>276</v>
      </c>
      <c r="W21" s="33"/>
      <c r="X21" s="33"/>
      <c r="Y21" s="33"/>
      <c r="Z21" s="33" t="s">
        <v>277</v>
      </c>
      <c r="AA21" s="33"/>
      <c r="AB21" s="33" t="s">
        <v>51</v>
      </c>
    </row>
    <row r="22" spans="1:28" ht="18.75" x14ac:dyDescent="0.3">
      <c r="A22" s="35">
        <v>43637</v>
      </c>
      <c r="B22" s="35"/>
      <c r="C22" s="39">
        <v>710096</v>
      </c>
      <c r="D22" s="33" t="s">
        <v>39</v>
      </c>
      <c r="E22" s="35">
        <v>43647</v>
      </c>
      <c r="F22" s="40">
        <v>16116</v>
      </c>
      <c r="G22" s="40">
        <v>16116</v>
      </c>
      <c r="H22" s="35"/>
      <c r="I22" s="34">
        <v>16116</v>
      </c>
      <c r="J22" s="35"/>
      <c r="K22" s="34"/>
      <c r="L22" s="41">
        <v>16116</v>
      </c>
      <c r="M22" s="65">
        <f>_xlfn.IFNA(VLOOKUP(C22,'Principal Balance'!$A$2:B251,2,FALSE),"-")</f>
        <v>6999.38</v>
      </c>
      <c r="N22" s="34"/>
      <c r="O22" s="33">
        <v>5.5</v>
      </c>
      <c r="P22" s="33">
        <v>60</v>
      </c>
      <c r="Q22" s="42">
        <v>714</v>
      </c>
      <c r="R22" s="33">
        <v>42</v>
      </c>
      <c r="S22" s="33"/>
      <c r="T22" s="43"/>
      <c r="U22" s="35"/>
      <c r="V22" s="33" t="s">
        <v>278</v>
      </c>
      <c r="W22" s="33"/>
      <c r="X22" s="33"/>
      <c r="Y22" s="33"/>
      <c r="Z22" s="33" t="s">
        <v>279</v>
      </c>
      <c r="AA22" s="33"/>
      <c r="AB22" s="33" t="s">
        <v>134</v>
      </c>
    </row>
    <row r="23" spans="1:28" ht="18.75" x14ac:dyDescent="0.3">
      <c r="A23" s="35">
        <v>43643</v>
      </c>
      <c r="B23" s="35"/>
      <c r="C23" s="39">
        <v>710097</v>
      </c>
      <c r="D23" s="33" t="s">
        <v>39</v>
      </c>
      <c r="E23" s="35">
        <v>43644</v>
      </c>
      <c r="F23" s="40">
        <v>3480</v>
      </c>
      <c r="G23" s="40">
        <v>3480</v>
      </c>
      <c r="H23" s="35"/>
      <c r="I23" s="34">
        <v>3480</v>
      </c>
      <c r="J23" s="35"/>
      <c r="K23" s="34"/>
      <c r="L23" s="41">
        <v>3480</v>
      </c>
      <c r="M23" s="65">
        <f>_xlfn.IFNA(VLOOKUP(C23,'Principal Balance'!$A$2:B252,2,FALSE),"-")</f>
        <v>0</v>
      </c>
      <c r="N23" s="34"/>
      <c r="O23" s="33">
        <v>5.5</v>
      </c>
      <c r="P23" s="33">
        <v>48</v>
      </c>
      <c r="Q23" s="42">
        <v>686</v>
      </c>
      <c r="R23" s="33">
        <v>21</v>
      </c>
      <c r="S23" s="33"/>
      <c r="T23" s="43"/>
      <c r="U23" s="35"/>
      <c r="V23" s="33" t="s">
        <v>266</v>
      </c>
      <c r="W23" s="33"/>
      <c r="X23" s="33"/>
      <c r="Y23" s="33"/>
      <c r="Z23" s="33" t="s">
        <v>267</v>
      </c>
      <c r="AA23" s="33"/>
      <c r="AB23" s="33" t="s">
        <v>69</v>
      </c>
    </row>
    <row r="24" spans="1:28" ht="18.75" x14ac:dyDescent="0.3">
      <c r="A24" s="35">
        <v>43662</v>
      </c>
      <c r="B24" s="35"/>
      <c r="C24" s="39">
        <v>610022</v>
      </c>
      <c r="D24" s="33" t="s">
        <v>39</v>
      </c>
      <c r="E24" s="35">
        <v>43663</v>
      </c>
      <c r="F24" s="40">
        <v>5400</v>
      </c>
      <c r="G24" s="40">
        <v>5040</v>
      </c>
      <c r="H24" s="35">
        <v>43675</v>
      </c>
      <c r="I24" s="34">
        <v>5040</v>
      </c>
      <c r="J24" s="35"/>
      <c r="K24" s="34"/>
      <c r="L24" s="41">
        <v>5040</v>
      </c>
      <c r="M24" s="65">
        <f>_xlfn.IFNA(VLOOKUP(C24,'Principal Balance'!$A$2:B253,2,FALSE),"-")</f>
        <v>0</v>
      </c>
      <c r="N24" s="34"/>
      <c r="O24" s="33">
        <v>5.5</v>
      </c>
      <c r="P24" s="33">
        <v>48</v>
      </c>
      <c r="Q24" s="42" t="s">
        <v>280</v>
      </c>
      <c r="R24" s="33">
        <v>26</v>
      </c>
      <c r="S24" s="33"/>
      <c r="T24" s="43"/>
      <c r="U24" s="35"/>
      <c r="V24" s="33" t="s">
        <v>266</v>
      </c>
      <c r="W24" s="33"/>
      <c r="X24" s="33"/>
      <c r="Y24" s="33"/>
      <c r="Z24" s="33" t="s">
        <v>267</v>
      </c>
      <c r="AA24" s="33"/>
      <c r="AB24" s="33" t="s">
        <v>62</v>
      </c>
    </row>
    <row r="25" spans="1:28" ht="18.75" x14ac:dyDescent="0.3">
      <c r="A25" s="35">
        <v>43665</v>
      </c>
      <c r="B25" s="35"/>
      <c r="C25" s="39">
        <v>710099</v>
      </c>
      <c r="D25" s="33" t="s">
        <v>39</v>
      </c>
      <c r="E25" s="35">
        <v>43693</v>
      </c>
      <c r="F25" s="40">
        <v>1733</v>
      </c>
      <c r="G25" s="40">
        <v>1733</v>
      </c>
      <c r="H25" s="35">
        <v>43709</v>
      </c>
      <c r="I25" s="34">
        <v>1733</v>
      </c>
      <c r="J25" s="35"/>
      <c r="K25" s="34"/>
      <c r="L25" s="41">
        <v>1733</v>
      </c>
      <c r="M25" s="65">
        <f>_xlfn.IFNA(VLOOKUP(C25,'Principal Balance'!$A$2:B254,2,FALSE),"-")</f>
        <v>0.79</v>
      </c>
      <c r="N25" s="56"/>
      <c r="O25" s="33">
        <v>5.5</v>
      </c>
      <c r="P25" s="33">
        <v>36</v>
      </c>
      <c r="Q25" s="42">
        <v>645</v>
      </c>
      <c r="R25" s="33">
        <v>45</v>
      </c>
      <c r="S25" s="33"/>
      <c r="T25" s="43"/>
      <c r="U25" s="35"/>
      <c r="V25" s="33" t="s">
        <v>281</v>
      </c>
      <c r="W25" s="33"/>
      <c r="X25" s="33"/>
      <c r="Y25" s="33"/>
      <c r="Z25" s="33" t="s">
        <v>282</v>
      </c>
      <c r="AA25" s="33"/>
      <c r="AB25" s="33"/>
    </row>
    <row r="26" spans="1:28" ht="18.75" x14ac:dyDescent="0.3">
      <c r="A26" s="35">
        <v>43682</v>
      </c>
      <c r="B26" s="35"/>
      <c r="C26" s="39"/>
      <c r="D26" s="33" t="s">
        <v>187</v>
      </c>
      <c r="E26" s="35">
        <v>43682</v>
      </c>
      <c r="F26" s="40">
        <v>29800</v>
      </c>
      <c r="G26" s="40"/>
      <c r="H26" s="35"/>
      <c r="I26" s="34"/>
      <c r="J26" s="35"/>
      <c r="K26" s="34"/>
      <c r="L26" s="41"/>
      <c r="M26" s="65" t="str">
        <f>_xlfn.IFNA(VLOOKUP(C26,'Principal Balance'!$A$2:B255,2,FALSE),"-")</f>
        <v>-</v>
      </c>
      <c r="N26" s="34"/>
      <c r="O26" s="33">
        <v>5.5</v>
      </c>
      <c r="P26" s="33">
        <v>60</v>
      </c>
      <c r="Q26" s="42">
        <v>788</v>
      </c>
      <c r="R26" s="33">
        <v>36</v>
      </c>
      <c r="S26" s="33"/>
      <c r="T26" s="43"/>
      <c r="U26" s="35"/>
      <c r="V26" s="33" t="s">
        <v>283</v>
      </c>
      <c r="W26" s="33"/>
      <c r="X26" s="33"/>
      <c r="Y26" s="33"/>
      <c r="Z26" s="33" t="s">
        <v>205</v>
      </c>
      <c r="AA26" s="33"/>
      <c r="AB26" s="33" t="s">
        <v>111</v>
      </c>
    </row>
    <row r="27" spans="1:28" ht="18.75" x14ac:dyDescent="0.3">
      <c r="A27" s="35">
        <v>43685</v>
      </c>
      <c r="B27" s="35"/>
      <c r="C27" s="39">
        <v>710098</v>
      </c>
      <c r="D27" s="33" t="s">
        <v>39</v>
      </c>
      <c r="E27" s="35">
        <v>43687</v>
      </c>
      <c r="F27" s="40">
        <v>120</v>
      </c>
      <c r="G27" s="40">
        <v>120</v>
      </c>
      <c r="H27" s="35">
        <v>43708</v>
      </c>
      <c r="I27" s="34">
        <v>120</v>
      </c>
      <c r="J27" s="35" t="s">
        <v>284</v>
      </c>
      <c r="K27" s="34"/>
      <c r="L27" s="41">
        <v>120</v>
      </c>
      <c r="M27" s="65">
        <f>_xlfn.IFNA(VLOOKUP(C27,'Principal Balance'!$A$2:B256,2,FALSE),"-")</f>
        <v>0</v>
      </c>
      <c r="N27" s="56"/>
      <c r="O27" s="33">
        <v>5.5</v>
      </c>
      <c r="P27" s="33">
        <v>121</v>
      </c>
      <c r="Q27" s="42" t="s">
        <v>49</v>
      </c>
      <c r="R27" s="33">
        <v>21</v>
      </c>
      <c r="S27" s="33"/>
      <c r="T27" s="43"/>
      <c r="U27" s="35"/>
      <c r="V27" s="33" t="s">
        <v>285</v>
      </c>
      <c r="W27" s="33"/>
      <c r="X27" s="33"/>
      <c r="Y27" s="33"/>
      <c r="Z27" s="33" t="s">
        <v>47</v>
      </c>
      <c r="AA27" s="33"/>
      <c r="AB27" s="33" t="s">
        <v>57</v>
      </c>
    </row>
    <row r="28" spans="1:28" ht="18.75" x14ac:dyDescent="0.3">
      <c r="A28" s="35">
        <v>43688</v>
      </c>
      <c r="B28" s="35"/>
      <c r="C28" s="39">
        <v>710100</v>
      </c>
      <c r="D28" s="33" t="s">
        <v>39</v>
      </c>
      <c r="E28" s="35">
        <v>43692</v>
      </c>
      <c r="F28" s="40">
        <v>9938</v>
      </c>
      <c r="G28" s="40">
        <v>9938</v>
      </c>
      <c r="H28" s="35">
        <v>43692</v>
      </c>
      <c r="I28" s="34">
        <v>9938</v>
      </c>
      <c r="J28" s="35"/>
      <c r="K28" s="34"/>
      <c r="L28" s="41">
        <v>9938</v>
      </c>
      <c r="M28" s="65">
        <f>_xlfn.IFNA(VLOOKUP(C28,'Principal Balance'!$A$2:B257,2,FALSE),"-")</f>
        <v>8297.0499999999993</v>
      </c>
      <c r="N28" s="57"/>
      <c r="O28" s="33">
        <v>5.5</v>
      </c>
      <c r="P28" s="33">
        <v>60</v>
      </c>
      <c r="Q28" s="42" t="s">
        <v>286</v>
      </c>
      <c r="R28" s="33">
        <v>28</v>
      </c>
      <c r="S28" s="33">
        <v>4</v>
      </c>
      <c r="T28" s="43">
        <v>760</v>
      </c>
      <c r="U28" s="35">
        <v>44684</v>
      </c>
      <c r="V28" s="33" t="s">
        <v>188</v>
      </c>
      <c r="W28" s="33"/>
      <c r="X28" s="33"/>
      <c r="Y28" s="33"/>
      <c r="Z28" s="33" t="s">
        <v>202</v>
      </c>
      <c r="AA28" s="33"/>
      <c r="AB28" s="33" t="s">
        <v>216</v>
      </c>
    </row>
    <row r="29" spans="1:28" ht="18.75" x14ac:dyDescent="0.3">
      <c r="A29" s="35">
        <v>43690</v>
      </c>
      <c r="B29" s="35"/>
      <c r="C29" s="39">
        <v>610023</v>
      </c>
      <c r="D29" s="33" t="s">
        <v>39</v>
      </c>
      <c r="E29" s="35">
        <v>43697</v>
      </c>
      <c r="F29" s="40">
        <v>6600</v>
      </c>
      <c r="G29" s="40">
        <v>6600</v>
      </c>
      <c r="H29" s="35"/>
      <c r="I29" s="34"/>
      <c r="J29" s="35"/>
      <c r="K29" s="34"/>
      <c r="L29" s="41"/>
      <c r="M29" s="65">
        <f>_xlfn.IFNA(VLOOKUP(C29,'Principal Balance'!$A$2:B258,2,FALSE),"-")</f>
        <v>0</v>
      </c>
      <c r="N29" s="54"/>
      <c r="O29" s="33">
        <v>5.5</v>
      </c>
      <c r="P29" s="33">
        <v>60</v>
      </c>
      <c r="Q29" s="42">
        <v>651</v>
      </c>
      <c r="R29" s="33">
        <v>50</v>
      </c>
      <c r="S29" s="33"/>
      <c r="T29" s="43"/>
      <c r="U29" s="35"/>
      <c r="V29" s="33" t="s">
        <v>40</v>
      </c>
      <c r="W29" s="33"/>
      <c r="X29" s="33"/>
      <c r="Y29" s="33"/>
      <c r="Z29" s="33" t="s">
        <v>267</v>
      </c>
      <c r="AA29" s="33"/>
      <c r="AB29" s="33" t="s">
        <v>287</v>
      </c>
    </row>
    <row r="30" spans="1:28" ht="18.75" x14ac:dyDescent="0.3">
      <c r="A30" s="35">
        <v>43697</v>
      </c>
      <c r="B30" s="35"/>
      <c r="C30" s="39">
        <v>710101</v>
      </c>
      <c r="D30" s="33" t="s">
        <v>39</v>
      </c>
      <c r="E30" s="35">
        <v>43712</v>
      </c>
      <c r="F30" s="40">
        <v>2485</v>
      </c>
      <c r="G30" s="40">
        <v>2485</v>
      </c>
      <c r="H30" s="35">
        <v>43735</v>
      </c>
      <c r="I30" s="34">
        <v>2485</v>
      </c>
      <c r="J30" s="35"/>
      <c r="K30" s="34"/>
      <c r="L30" s="41">
        <v>2485</v>
      </c>
      <c r="M30" s="65">
        <f>_xlfn.IFNA(VLOOKUP(C30,'Principal Balance'!$A$2:B259,2,FALSE),"-")</f>
        <v>0</v>
      </c>
      <c r="N30" s="34"/>
      <c r="O30" s="33">
        <v>5.5</v>
      </c>
      <c r="P30" s="33">
        <v>36</v>
      </c>
      <c r="Q30" s="42">
        <v>654</v>
      </c>
      <c r="R30" s="33">
        <v>55</v>
      </c>
      <c r="S30" s="33"/>
      <c r="T30" s="43"/>
      <c r="U30" s="35"/>
      <c r="V30" s="33" t="s">
        <v>288</v>
      </c>
      <c r="W30" s="33"/>
      <c r="X30" s="33"/>
      <c r="Y30" s="33"/>
      <c r="Z30" s="33" t="s">
        <v>289</v>
      </c>
      <c r="AA30" s="33"/>
      <c r="AB30" s="33" t="s">
        <v>142</v>
      </c>
    </row>
    <row r="31" spans="1:28" ht="18.75" x14ac:dyDescent="0.3">
      <c r="A31" s="35">
        <v>43703</v>
      </c>
      <c r="B31" s="35"/>
      <c r="C31" s="39">
        <v>610024</v>
      </c>
      <c r="D31" s="33" t="s">
        <v>39</v>
      </c>
      <c r="E31" s="35">
        <v>43703</v>
      </c>
      <c r="F31" s="40">
        <v>6600</v>
      </c>
      <c r="G31" s="40">
        <v>6600</v>
      </c>
      <c r="H31" s="35">
        <v>43718</v>
      </c>
      <c r="I31" s="34">
        <v>6600</v>
      </c>
      <c r="J31" s="35"/>
      <c r="K31" s="34"/>
      <c r="L31" s="41">
        <v>6600</v>
      </c>
      <c r="M31" s="65">
        <f>_xlfn.IFNA(VLOOKUP(C31,'Principal Balance'!$A$2:B260,2,FALSE),"-")</f>
        <v>1.22</v>
      </c>
      <c r="N31" s="34"/>
      <c r="O31" s="33">
        <v>5.5</v>
      </c>
      <c r="P31" s="33">
        <v>48</v>
      </c>
      <c r="Q31" s="42">
        <v>727</v>
      </c>
      <c r="R31" s="33">
        <v>20</v>
      </c>
      <c r="S31" s="33"/>
      <c r="T31" s="43"/>
      <c r="U31" s="35"/>
      <c r="V31" s="33" t="s">
        <v>40</v>
      </c>
      <c r="W31" s="33"/>
      <c r="X31" s="33"/>
      <c r="Y31" s="33"/>
      <c r="Z31" s="33" t="s">
        <v>267</v>
      </c>
      <c r="AA31" s="33"/>
      <c r="AB31" s="33" t="s">
        <v>42</v>
      </c>
    </row>
    <row r="32" spans="1:28" ht="18.75" x14ac:dyDescent="0.3">
      <c r="A32" s="35">
        <v>43703</v>
      </c>
      <c r="B32" s="35"/>
      <c r="C32" s="39"/>
      <c r="D32" s="33" t="s">
        <v>187</v>
      </c>
      <c r="E32" s="35">
        <v>43703</v>
      </c>
      <c r="F32" s="40">
        <v>30374</v>
      </c>
      <c r="G32" s="40"/>
      <c r="H32" s="35"/>
      <c r="I32" s="34"/>
      <c r="J32" s="35"/>
      <c r="K32" s="34"/>
      <c r="L32" s="41"/>
      <c r="M32" s="65" t="str">
        <f>_xlfn.IFNA(VLOOKUP(C32,'Principal Balance'!$A$2:B261,2,FALSE),"-")</f>
        <v>-</v>
      </c>
      <c r="N32" s="34"/>
      <c r="O32" s="33"/>
      <c r="P32" s="33"/>
      <c r="Q32" s="42"/>
      <c r="R32" s="33"/>
      <c r="S32" s="33"/>
      <c r="T32" s="43"/>
      <c r="U32" s="35"/>
      <c r="V32" s="33" t="s">
        <v>188</v>
      </c>
      <c r="W32" s="33"/>
      <c r="X32" s="33"/>
      <c r="Y32" s="33"/>
      <c r="Z32" s="33" t="s">
        <v>290</v>
      </c>
      <c r="AA32" s="33"/>
      <c r="AB32" s="33" t="s">
        <v>206</v>
      </c>
    </row>
    <row r="33" spans="1:28" ht="18.75" x14ac:dyDescent="0.3">
      <c r="A33" s="35">
        <v>43726</v>
      </c>
      <c r="B33" s="35"/>
      <c r="C33" s="39">
        <v>710103</v>
      </c>
      <c r="D33" s="33" t="s">
        <v>39</v>
      </c>
      <c r="E33" s="35">
        <v>43756</v>
      </c>
      <c r="F33" s="40">
        <v>16000</v>
      </c>
      <c r="G33" s="40">
        <v>16000</v>
      </c>
      <c r="H33" s="35">
        <v>43767</v>
      </c>
      <c r="I33" s="34">
        <v>16000</v>
      </c>
      <c r="J33" s="35"/>
      <c r="K33" s="34"/>
      <c r="L33" s="41">
        <v>16000</v>
      </c>
      <c r="M33" s="65">
        <f>_xlfn.IFNA(VLOOKUP(C33,'Principal Balance'!$A$2:B262,2,FALSE),"-")</f>
        <v>7922</v>
      </c>
      <c r="N33" s="34"/>
      <c r="O33" s="33">
        <v>5.5</v>
      </c>
      <c r="P33" s="33">
        <v>60</v>
      </c>
      <c r="Q33" s="42" t="s">
        <v>291</v>
      </c>
      <c r="R33" s="33">
        <v>21</v>
      </c>
      <c r="S33" s="33"/>
      <c r="T33" s="43"/>
      <c r="U33" s="35"/>
      <c r="V33" s="33" t="s">
        <v>292</v>
      </c>
      <c r="W33" s="33"/>
      <c r="X33" s="33"/>
      <c r="Y33" s="33"/>
      <c r="Z33" s="33" t="s">
        <v>293</v>
      </c>
      <c r="AA33" s="33"/>
      <c r="AB33" s="33" t="s">
        <v>294</v>
      </c>
    </row>
    <row r="34" spans="1:28" ht="18.75" x14ac:dyDescent="0.3">
      <c r="A34" s="35">
        <v>43739</v>
      </c>
      <c r="B34" s="35"/>
      <c r="C34" s="39">
        <v>710102</v>
      </c>
      <c r="D34" s="33" t="s">
        <v>39</v>
      </c>
      <c r="E34" s="35">
        <v>43739</v>
      </c>
      <c r="F34" s="40">
        <v>3895</v>
      </c>
      <c r="G34" s="40">
        <v>3895</v>
      </c>
      <c r="H34" s="35">
        <v>43748</v>
      </c>
      <c r="I34" s="34">
        <v>3895</v>
      </c>
      <c r="J34" s="35"/>
      <c r="K34" s="34"/>
      <c r="L34" s="41">
        <v>3895</v>
      </c>
      <c r="M34" s="65">
        <f>_xlfn.IFNA(VLOOKUP(C34,'Principal Balance'!$A$2:B263,2,FALSE),"-")</f>
        <v>0</v>
      </c>
      <c r="N34" s="34"/>
      <c r="O34" s="33">
        <v>5.5</v>
      </c>
      <c r="P34" s="33">
        <v>36</v>
      </c>
      <c r="Q34" s="42">
        <v>696</v>
      </c>
      <c r="R34" s="33">
        <v>38</v>
      </c>
      <c r="S34" s="33"/>
      <c r="T34" s="43"/>
      <c r="U34" s="35"/>
      <c r="V34" s="33" t="s">
        <v>295</v>
      </c>
      <c r="W34" s="33"/>
      <c r="X34" s="33"/>
      <c r="Y34" s="33"/>
      <c r="Z34" s="33" t="s">
        <v>290</v>
      </c>
      <c r="AA34" s="33"/>
      <c r="AB34" s="33" t="s">
        <v>206</v>
      </c>
    </row>
    <row r="35" spans="1:28" ht="18.75" x14ac:dyDescent="0.3">
      <c r="A35" s="35">
        <v>43739</v>
      </c>
      <c r="B35" s="35"/>
      <c r="C35" s="39">
        <v>610025</v>
      </c>
      <c r="D35" s="33" t="s">
        <v>39</v>
      </c>
      <c r="E35" s="35">
        <v>43794</v>
      </c>
      <c r="F35" s="40">
        <v>15000</v>
      </c>
      <c r="G35" s="40">
        <v>15000</v>
      </c>
      <c r="H35" s="35"/>
      <c r="I35" s="34">
        <v>15000</v>
      </c>
      <c r="J35" s="35"/>
      <c r="K35" s="34"/>
      <c r="L35" s="41">
        <v>15000</v>
      </c>
      <c r="M35" s="65">
        <f>_xlfn.IFNA(VLOOKUP(C35,'Principal Balance'!$A$2:B264,2,FALSE),"-")</f>
        <v>2734.22</v>
      </c>
      <c r="N35" s="34"/>
      <c r="O35" s="33">
        <v>5.5</v>
      </c>
      <c r="P35" s="33">
        <v>60</v>
      </c>
      <c r="Q35" s="42">
        <v>728</v>
      </c>
      <c r="R35" s="33">
        <v>54</v>
      </c>
      <c r="S35" s="33"/>
      <c r="T35" s="43"/>
      <c r="U35" s="35"/>
      <c r="V35" s="33" t="s">
        <v>296</v>
      </c>
      <c r="W35" s="33"/>
      <c r="X35" s="33"/>
      <c r="Y35" s="33"/>
      <c r="Z35" s="33" t="s">
        <v>297</v>
      </c>
      <c r="AA35" s="33"/>
      <c r="AB35" s="33" t="s">
        <v>142</v>
      </c>
    </row>
    <row r="36" spans="1:28" ht="18.75" x14ac:dyDescent="0.3">
      <c r="A36" s="35">
        <v>43782</v>
      </c>
      <c r="B36" s="35"/>
      <c r="C36" s="39"/>
      <c r="D36" s="33" t="s">
        <v>187</v>
      </c>
      <c r="E36" s="35"/>
      <c r="F36" s="40">
        <v>0</v>
      </c>
      <c r="G36" s="40"/>
      <c r="H36" s="35"/>
      <c r="I36" s="34"/>
      <c r="J36" s="35"/>
      <c r="K36" s="34"/>
      <c r="L36" s="41"/>
      <c r="M36" s="65" t="str">
        <f>_xlfn.IFNA(VLOOKUP(C36,'Principal Balance'!$A$2:B265,2,FALSE),"-")</f>
        <v>-</v>
      </c>
      <c r="N36" s="34"/>
      <c r="O36" s="33"/>
      <c r="P36" s="33"/>
      <c r="Q36" s="42"/>
      <c r="R36" s="33"/>
      <c r="S36" s="33"/>
      <c r="T36" s="43"/>
      <c r="U36" s="35"/>
      <c r="V36" s="33"/>
      <c r="W36" s="33"/>
      <c r="X36" s="33"/>
      <c r="Y36" s="33"/>
      <c r="Z36" s="33"/>
      <c r="AA36" s="33"/>
      <c r="AB36" s="33"/>
    </row>
    <row r="37" spans="1:28" ht="18.75" x14ac:dyDescent="0.3">
      <c r="A37" s="35">
        <v>43783</v>
      </c>
      <c r="B37" s="35"/>
      <c r="C37" s="39">
        <v>910002</v>
      </c>
      <c r="D37" s="33" t="s">
        <v>298</v>
      </c>
      <c r="E37" s="35">
        <v>43800</v>
      </c>
      <c r="F37" s="40">
        <v>968</v>
      </c>
      <c r="G37" s="40">
        <v>968</v>
      </c>
      <c r="H37" s="35">
        <v>43800</v>
      </c>
      <c r="I37" s="34">
        <v>968</v>
      </c>
      <c r="J37" s="35"/>
      <c r="K37" s="34"/>
      <c r="L37" s="41">
        <v>968</v>
      </c>
      <c r="M37" s="65" t="str">
        <f>_xlfn.IFNA(VLOOKUP(C37,'Principal Balance'!$A$2:B266,2,FALSE),"-")</f>
        <v>-</v>
      </c>
      <c r="N37" s="57"/>
      <c r="O37" s="33" t="s">
        <v>49</v>
      </c>
      <c r="P37" s="33">
        <v>38</v>
      </c>
      <c r="Q37" s="42"/>
      <c r="R37" s="33"/>
      <c r="S37" s="33"/>
      <c r="T37" s="43"/>
      <c r="U37" s="35"/>
      <c r="V37" s="33" t="s">
        <v>299</v>
      </c>
      <c r="W37" s="33"/>
      <c r="X37" s="33"/>
      <c r="Y37" s="33"/>
      <c r="Z37" s="33" t="s">
        <v>47</v>
      </c>
      <c r="AA37" s="33"/>
      <c r="AB37" s="33" t="s">
        <v>82</v>
      </c>
    </row>
    <row r="38" spans="1:28" ht="18.75" x14ac:dyDescent="0.3">
      <c r="A38" s="35">
        <v>43784</v>
      </c>
      <c r="B38" s="35"/>
      <c r="C38" s="39">
        <v>810018</v>
      </c>
      <c r="D38" s="33" t="s">
        <v>187</v>
      </c>
      <c r="E38" s="35">
        <v>43858</v>
      </c>
      <c r="F38" s="40">
        <v>25091</v>
      </c>
      <c r="G38" s="40"/>
      <c r="H38" s="35"/>
      <c r="I38" s="34"/>
      <c r="J38" s="35"/>
      <c r="K38" s="34"/>
      <c r="L38" s="41"/>
      <c r="M38" s="65" t="str">
        <f>_xlfn.IFNA(VLOOKUP(C38,'Principal Balance'!$A$2:B267,2,FALSE),"-")</f>
        <v>-</v>
      </c>
      <c r="N38" s="34"/>
      <c r="O38" s="33"/>
      <c r="P38" s="33"/>
      <c r="Q38" s="42"/>
      <c r="R38" s="33"/>
      <c r="S38" s="33"/>
      <c r="T38" s="43"/>
      <c r="U38" s="35"/>
      <c r="V38" s="33"/>
      <c r="W38" s="33"/>
      <c r="X38" s="33"/>
      <c r="Y38" s="33"/>
      <c r="Z38" s="33"/>
      <c r="AA38" s="33"/>
      <c r="AB38" s="33"/>
    </row>
    <row r="39" spans="1:28" ht="18.75" x14ac:dyDescent="0.3">
      <c r="A39" s="35">
        <v>43788</v>
      </c>
      <c r="B39" s="35"/>
      <c r="C39" s="39">
        <v>710104</v>
      </c>
      <c r="D39" s="33" t="s">
        <v>39</v>
      </c>
      <c r="E39" s="35">
        <v>43809</v>
      </c>
      <c r="F39" s="40">
        <v>2600</v>
      </c>
      <c r="G39" s="40">
        <v>2262</v>
      </c>
      <c r="H39" s="35"/>
      <c r="I39" s="34"/>
      <c r="J39" s="35"/>
      <c r="K39" s="34"/>
      <c r="L39" s="41">
        <v>2262</v>
      </c>
      <c r="M39" s="65">
        <f>_xlfn.IFNA(VLOOKUP(C39,'Principal Balance'!$A$2:B268,2,FALSE),"-")</f>
        <v>0</v>
      </c>
      <c r="N39" s="56"/>
      <c r="O39" s="33">
        <v>5.5</v>
      </c>
      <c r="P39" s="33">
        <v>24</v>
      </c>
      <c r="Q39" s="42">
        <v>608</v>
      </c>
      <c r="R39" s="33">
        <v>49</v>
      </c>
      <c r="S39" s="33"/>
      <c r="T39" s="43"/>
      <c r="U39" s="35"/>
      <c r="V39" s="33" t="s">
        <v>300</v>
      </c>
      <c r="W39" s="33"/>
      <c r="X39" s="33"/>
      <c r="Y39" s="33"/>
      <c r="Z39" s="33" t="s">
        <v>47</v>
      </c>
      <c r="AA39" s="33"/>
      <c r="AB39" s="33" t="s">
        <v>85</v>
      </c>
    </row>
    <row r="40" spans="1:28" ht="18.75" x14ac:dyDescent="0.3">
      <c r="A40" s="35">
        <v>43805</v>
      </c>
      <c r="B40" s="35"/>
      <c r="C40" s="39">
        <v>710105</v>
      </c>
      <c r="D40" s="33" t="s">
        <v>39</v>
      </c>
      <c r="E40" s="35">
        <v>43811</v>
      </c>
      <c r="F40" s="40">
        <v>7460</v>
      </c>
      <c r="G40" s="40">
        <v>7473</v>
      </c>
      <c r="H40" s="35"/>
      <c r="I40" s="34"/>
      <c r="J40" s="35"/>
      <c r="K40" s="34"/>
      <c r="L40" s="41">
        <v>7473</v>
      </c>
      <c r="M40" s="65">
        <f>_xlfn.IFNA(VLOOKUP(C40,'Principal Balance'!$A$2:B269,2,FALSE),"-")</f>
        <v>4169.84</v>
      </c>
      <c r="N40" s="34"/>
      <c r="O40" s="33">
        <v>5.5</v>
      </c>
      <c r="P40" s="33">
        <v>60</v>
      </c>
      <c r="Q40" s="42" t="s">
        <v>301</v>
      </c>
      <c r="R40" s="33">
        <v>27</v>
      </c>
      <c r="S40" s="33"/>
      <c r="T40" s="43"/>
      <c r="U40" s="35"/>
      <c r="V40" s="33" t="s">
        <v>302</v>
      </c>
      <c r="W40" s="33"/>
      <c r="X40" s="33"/>
      <c r="Y40" s="33"/>
      <c r="Z40" s="33" t="s">
        <v>47</v>
      </c>
      <c r="AA40" s="33"/>
      <c r="AB40" s="33" t="s">
        <v>303</v>
      </c>
    </row>
    <row r="41" spans="1:28" ht="18.75" x14ac:dyDescent="0.3">
      <c r="A41" s="35">
        <v>43808</v>
      </c>
      <c r="B41" s="35"/>
      <c r="C41" s="39">
        <v>710106</v>
      </c>
      <c r="D41" s="33" t="s">
        <v>39</v>
      </c>
      <c r="E41" s="35">
        <v>43811</v>
      </c>
      <c r="F41" s="40">
        <v>5000</v>
      </c>
      <c r="G41" s="40">
        <v>4593</v>
      </c>
      <c r="H41" s="35"/>
      <c r="I41" s="34"/>
      <c r="J41" s="35"/>
      <c r="K41" s="34"/>
      <c r="L41" s="41">
        <v>4593</v>
      </c>
      <c r="M41" s="65">
        <f>_xlfn.IFNA(VLOOKUP(C41,'Principal Balance'!$A$2:B270,2,FALSE),"-")</f>
        <v>2211.73</v>
      </c>
      <c r="N41" s="34"/>
      <c r="O41" s="33">
        <v>5.5</v>
      </c>
      <c r="P41" s="33">
        <v>48</v>
      </c>
      <c r="Q41" s="42">
        <v>591</v>
      </c>
      <c r="R41" s="33">
        <v>17</v>
      </c>
      <c r="S41" s="33"/>
      <c r="T41" s="43"/>
      <c r="U41" s="35"/>
      <c r="V41" s="33" t="s">
        <v>304</v>
      </c>
      <c r="W41" s="33"/>
      <c r="X41" s="33"/>
      <c r="Y41" s="33"/>
      <c r="Z41" s="33" t="s">
        <v>128</v>
      </c>
      <c r="AA41" s="33"/>
      <c r="AB41" s="33" t="s">
        <v>305</v>
      </c>
    </row>
    <row r="42" spans="1:28" ht="18.75" x14ac:dyDescent="0.3">
      <c r="A42" s="35">
        <v>43816</v>
      </c>
      <c r="B42" s="35"/>
      <c r="C42" s="39">
        <v>810019</v>
      </c>
      <c r="D42" s="33" t="s">
        <v>187</v>
      </c>
      <c r="E42" s="35">
        <v>43853</v>
      </c>
      <c r="F42" s="40">
        <v>32325</v>
      </c>
      <c r="G42" s="40"/>
      <c r="H42" s="35"/>
      <c r="I42" s="34"/>
      <c r="J42" s="35"/>
      <c r="K42" s="34"/>
      <c r="L42" s="41"/>
      <c r="M42" s="65" t="str">
        <f>_xlfn.IFNA(VLOOKUP(C42,'Principal Balance'!$A$2:B271,2,FALSE),"-")</f>
        <v>-</v>
      </c>
      <c r="N42" s="34"/>
      <c r="O42" s="33"/>
      <c r="P42" s="33"/>
      <c r="Q42" s="42"/>
      <c r="R42" s="33"/>
      <c r="S42" s="33"/>
      <c r="T42" s="43"/>
      <c r="U42" s="35"/>
      <c r="V42" s="33"/>
      <c r="W42" s="33"/>
      <c r="X42" s="33"/>
      <c r="Y42" s="33"/>
      <c r="Z42" s="33"/>
      <c r="AA42" s="33"/>
      <c r="AB42" s="33"/>
    </row>
    <row r="43" spans="1:28" ht="18.75" x14ac:dyDescent="0.3">
      <c r="A43" s="35">
        <v>43839</v>
      </c>
      <c r="B43" s="35"/>
      <c r="C43" s="39">
        <v>710108</v>
      </c>
      <c r="D43" s="33" t="s">
        <v>39</v>
      </c>
      <c r="E43" s="35">
        <v>43852</v>
      </c>
      <c r="F43" s="40">
        <v>13000</v>
      </c>
      <c r="G43" s="40">
        <v>13000</v>
      </c>
      <c r="H43" s="35">
        <v>43858</v>
      </c>
      <c r="I43" s="34">
        <v>13000</v>
      </c>
      <c r="J43" s="35"/>
      <c r="K43" s="34"/>
      <c r="L43" s="41">
        <v>13000</v>
      </c>
      <c r="M43" s="65">
        <f>_xlfn.IFNA(VLOOKUP(C43,'Principal Balance'!$A$2:B272,2,FALSE),"-")</f>
        <v>0</v>
      </c>
      <c r="N43" s="34"/>
      <c r="O43" s="33">
        <v>5.5</v>
      </c>
      <c r="P43" s="33">
        <v>60</v>
      </c>
      <c r="Q43" s="61" t="s">
        <v>306</v>
      </c>
      <c r="R43" s="33">
        <v>42</v>
      </c>
      <c r="S43" s="32"/>
      <c r="T43" s="32"/>
      <c r="U43" s="84"/>
      <c r="V43" s="33" t="s">
        <v>307</v>
      </c>
      <c r="W43" s="32"/>
      <c r="X43" s="32"/>
      <c r="Y43" s="32"/>
      <c r="Z43" s="33" t="s">
        <v>308</v>
      </c>
      <c r="AA43" s="32"/>
      <c r="AB43" s="33" t="s">
        <v>242</v>
      </c>
    </row>
    <row r="44" spans="1:28" ht="18.75" x14ac:dyDescent="0.3">
      <c r="A44" s="35">
        <v>43840</v>
      </c>
      <c r="B44" s="35"/>
      <c r="C44" s="39">
        <v>710107</v>
      </c>
      <c r="D44" s="33" t="s">
        <v>39</v>
      </c>
      <c r="E44" s="38">
        <v>43847</v>
      </c>
      <c r="F44" s="40">
        <v>5340</v>
      </c>
      <c r="G44" s="40">
        <v>5340</v>
      </c>
      <c r="H44" s="35">
        <v>43847</v>
      </c>
      <c r="I44" s="34">
        <v>5340</v>
      </c>
      <c r="J44" s="35"/>
      <c r="K44" s="34"/>
      <c r="L44" s="41">
        <v>5340</v>
      </c>
      <c r="M44" s="65">
        <f>_xlfn.IFNA(VLOOKUP(C44,'Principal Balance'!$A$2:B273,2,FALSE),"-")</f>
        <v>2963.07</v>
      </c>
      <c r="N44" s="34"/>
      <c r="O44" s="33">
        <v>5.5</v>
      </c>
      <c r="P44" s="33">
        <v>60</v>
      </c>
      <c r="Q44" s="42">
        <v>743</v>
      </c>
      <c r="R44" s="33">
        <v>52</v>
      </c>
      <c r="S44" s="33"/>
      <c r="T44" s="43"/>
      <c r="U44" s="35"/>
      <c r="V44" s="33" t="s">
        <v>40</v>
      </c>
      <c r="W44" s="33"/>
      <c r="X44" s="33"/>
      <c r="Y44" s="33"/>
      <c r="Z44" s="33" t="s">
        <v>190</v>
      </c>
      <c r="AA44" s="33"/>
      <c r="AB44" s="33" t="s">
        <v>69</v>
      </c>
    </row>
    <row r="45" spans="1:28" x14ac:dyDescent="0.25">
      <c r="F45" s="46"/>
      <c r="L45" s="22"/>
      <c r="U45" s="63"/>
    </row>
    <row r="46" spans="1:28" ht="18.75" x14ac:dyDescent="0.3">
      <c r="F46" s="40">
        <f>SUM('2019'!F2:F44)</f>
        <v>400186</v>
      </c>
      <c r="G46" s="40">
        <f>SUM(G2:G45)</f>
        <v>237583</v>
      </c>
      <c r="L46" s="34">
        <f>SUM(L2:L45)</f>
        <v>224983</v>
      </c>
      <c r="M46" s="45">
        <f>SUM(M2:M45)</f>
        <v>83404.289999999994</v>
      </c>
      <c r="U46" s="63"/>
    </row>
    <row r="47" spans="1:28" x14ac:dyDescent="0.25">
      <c r="E47" t="s">
        <v>63</v>
      </c>
      <c r="F47" s="46">
        <f>F9+F10+F26+F32+F36+F38+F42</f>
        <v>177046</v>
      </c>
      <c r="S47">
        <f>SUM(S2:S46)</f>
        <v>6</v>
      </c>
      <c r="T47" s="77">
        <f>SUM(T2:T45)</f>
        <v>1230</v>
      </c>
      <c r="U47" s="63"/>
    </row>
    <row r="48" spans="1:28" x14ac:dyDescent="0.25">
      <c r="E48" s="46"/>
    </row>
    <row r="54" spans="2:2" ht="18.75" x14ac:dyDescent="0.3">
      <c r="B54" s="40"/>
    </row>
    <row r="55" spans="2:2" ht="18.75" x14ac:dyDescent="0.3">
      <c r="B55" s="40"/>
    </row>
    <row r="56" spans="2:2" ht="18.75" x14ac:dyDescent="0.3">
      <c r="B56" s="40"/>
    </row>
    <row r="57" spans="2:2" ht="18.75" x14ac:dyDescent="0.3">
      <c r="B57" s="40"/>
    </row>
    <row r="58" spans="2:2" ht="18.75" x14ac:dyDescent="0.3">
      <c r="B58" s="40"/>
    </row>
    <row r="59" spans="2:2" ht="18.75" x14ac:dyDescent="0.3">
      <c r="B59" s="40"/>
    </row>
    <row r="60" spans="2:2" ht="18.75" x14ac:dyDescent="0.3">
      <c r="B60" s="40"/>
    </row>
    <row r="61" spans="2:2" ht="18.75" x14ac:dyDescent="0.3">
      <c r="B61" s="40"/>
    </row>
    <row r="62" spans="2:2" ht="18.75" x14ac:dyDescent="0.3">
      <c r="B62" s="40"/>
    </row>
    <row r="63" spans="2:2" ht="18.75" x14ac:dyDescent="0.3">
      <c r="B63" s="40"/>
    </row>
    <row r="64" spans="2:2" ht="18.75" x14ac:dyDescent="0.3">
      <c r="B64" s="40"/>
    </row>
    <row r="65" spans="2:2" ht="18.75" x14ac:dyDescent="0.3">
      <c r="B65" s="40"/>
    </row>
    <row r="66" spans="2:2" x14ac:dyDescent="0.25">
      <c r="B66" s="46"/>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8"/>
  <sheetViews>
    <sheetView workbookViewId="0">
      <selection activeCell="U21" sqref="U21"/>
    </sheetView>
  </sheetViews>
  <sheetFormatPr defaultColWidth="8.85546875" defaultRowHeight="15" x14ac:dyDescent="0.25"/>
  <cols>
    <col min="1" max="1" width="9.85546875" customWidth="1"/>
    <col min="6" max="6" width="10.140625" customWidth="1"/>
    <col min="13" max="13" width="11.140625" customWidth="1"/>
    <col min="14" max="14" width="16.140625" customWidth="1"/>
  </cols>
  <sheetData>
    <row r="1" spans="1:29" ht="24.75" x14ac:dyDescent="0.25">
      <c r="A1" s="1" t="s">
        <v>16</v>
      </c>
      <c r="B1" s="1" t="s">
        <v>17</v>
      </c>
      <c r="C1" s="2"/>
      <c r="D1" s="2"/>
      <c r="E1" s="2" t="s">
        <v>18</v>
      </c>
      <c r="F1" s="1" t="s">
        <v>19</v>
      </c>
      <c r="G1" s="1" t="s">
        <v>20</v>
      </c>
      <c r="H1" s="1" t="s">
        <v>21</v>
      </c>
      <c r="I1" s="1" t="s">
        <v>22</v>
      </c>
      <c r="J1" s="3" t="s">
        <v>23</v>
      </c>
      <c r="K1" s="4" t="s">
        <v>24</v>
      </c>
      <c r="L1" s="3" t="s">
        <v>25</v>
      </c>
      <c r="M1" s="3" t="s">
        <v>26</v>
      </c>
      <c r="N1" s="3" t="s">
        <v>27</v>
      </c>
      <c r="O1" s="3" t="s">
        <v>247</v>
      </c>
      <c r="P1" s="2" t="s">
        <v>29</v>
      </c>
      <c r="Q1" s="2" t="s">
        <v>30</v>
      </c>
      <c r="R1" s="2" t="s">
        <v>31</v>
      </c>
      <c r="S1" s="2" t="s">
        <v>32</v>
      </c>
      <c r="T1" s="1" t="s">
        <v>33</v>
      </c>
      <c r="U1" s="1" t="s">
        <v>34</v>
      </c>
      <c r="V1" s="1" t="s">
        <v>35</v>
      </c>
      <c r="W1" s="2" t="s">
        <v>36</v>
      </c>
      <c r="X1" s="32"/>
      <c r="Y1" s="32"/>
      <c r="Z1" s="32"/>
      <c r="AA1" s="2" t="s">
        <v>37</v>
      </c>
      <c r="AB1" s="2"/>
      <c r="AC1" s="2" t="s">
        <v>38</v>
      </c>
    </row>
    <row r="2" spans="1:29" ht="24.75" x14ac:dyDescent="0.25">
      <c r="A2" s="5">
        <v>43104</v>
      </c>
      <c r="B2" s="6">
        <v>710056</v>
      </c>
      <c r="C2" s="1" t="s">
        <v>309</v>
      </c>
      <c r="D2" s="1"/>
      <c r="E2" s="2" t="s">
        <v>39</v>
      </c>
      <c r="F2" s="5">
        <v>43105</v>
      </c>
      <c r="G2" s="7">
        <v>300</v>
      </c>
      <c r="H2" s="7">
        <v>204</v>
      </c>
      <c r="I2" s="5">
        <v>43105</v>
      </c>
      <c r="J2" s="8">
        <v>204</v>
      </c>
      <c r="K2" s="5"/>
      <c r="L2" s="8"/>
      <c r="M2" s="9">
        <v>204</v>
      </c>
      <c r="N2" s="81">
        <f>_xlfn.IFNA(VLOOKUP(B2,'Principal Balance'!$A$2:B232,2,FALSE),"-")</f>
        <v>0</v>
      </c>
      <c r="O2" s="15"/>
      <c r="P2" s="2">
        <v>5.5</v>
      </c>
      <c r="Q2" s="2">
        <v>12</v>
      </c>
      <c r="R2" s="10" t="s">
        <v>49</v>
      </c>
      <c r="S2" s="2">
        <v>15</v>
      </c>
      <c r="T2" s="2"/>
      <c r="U2" s="14"/>
      <c r="V2" s="11"/>
      <c r="W2" s="12" t="s">
        <v>310</v>
      </c>
      <c r="X2" s="2"/>
      <c r="Y2" s="2"/>
      <c r="Z2" s="2"/>
      <c r="AA2" s="12" t="s">
        <v>311</v>
      </c>
      <c r="AB2" s="12"/>
      <c r="AC2" s="2" t="s">
        <v>142</v>
      </c>
    </row>
    <row r="3" spans="1:29" x14ac:dyDescent="0.25">
      <c r="A3" s="5">
        <v>43111</v>
      </c>
      <c r="B3" s="6">
        <v>710057</v>
      </c>
      <c r="C3" s="1"/>
      <c r="D3" s="1"/>
      <c r="E3" s="2" t="s">
        <v>39</v>
      </c>
      <c r="F3" s="5">
        <v>43117</v>
      </c>
      <c r="G3" s="7">
        <v>9995</v>
      </c>
      <c r="H3" s="7">
        <v>9995</v>
      </c>
      <c r="I3" s="5">
        <v>43119</v>
      </c>
      <c r="J3" s="8">
        <v>9995</v>
      </c>
      <c r="K3" s="5"/>
      <c r="L3" s="8"/>
      <c r="M3" s="9">
        <v>9995</v>
      </c>
      <c r="N3" s="81">
        <f>_xlfn.IFNA(VLOOKUP(B3,'Principal Balance'!$A$2:B233,2,FALSE),"-")</f>
        <v>0</v>
      </c>
      <c r="O3" s="15"/>
      <c r="P3" s="2">
        <v>5.5</v>
      </c>
      <c r="Q3" s="2">
        <v>60</v>
      </c>
      <c r="R3" s="10">
        <v>789</v>
      </c>
      <c r="S3" s="2">
        <v>22</v>
      </c>
      <c r="T3" s="2"/>
      <c r="U3" s="14"/>
      <c r="V3" s="11"/>
      <c r="W3" s="12" t="s">
        <v>312</v>
      </c>
      <c r="X3" s="2"/>
      <c r="Y3" s="2"/>
      <c r="Z3" s="2"/>
      <c r="AA3" s="12" t="s">
        <v>79</v>
      </c>
      <c r="AB3" s="12"/>
      <c r="AC3" s="2" t="s">
        <v>203</v>
      </c>
    </row>
    <row r="4" spans="1:29" x14ac:dyDescent="0.25">
      <c r="A4" s="5">
        <v>43132</v>
      </c>
      <c r="B4" s="6">
        <v>710058</v>
      </c>
      <c r="C4" s="1"/>
      <c r="D4" s="1"/>
      <c r="E4" s="2" t="s">
        <v>39</v>
      </c>
      <c r="F4" s="5"/>
      <c r="G4" s="7">
        <v>15000</v>
      </c>
      <c r="H4" s="7"/>
      <c r="I4" s="5"/>
      <c r="J4" s="8"/>
      <c r="K4" s="5"/>
      <c r="L4" s="8"/>
      <c r="M4" s="9">
        <v>15000</v>
      </c>
      <c r="N4" s="81">
        <f>_xlfn.IFNA(VLOOKUP(B4,'Principal Balance'!$A$2:B234,2,FALSE),"-")</f>
        <v>0</v>
      </c>
      <c r="O4" s="8"/>
      <c r="P4" s="2">
        <v>5.5</v>
      </c>
      <c r="Q4" s="2">
        <v>60</v>
      </c>
      <c r="R4" s="10">
        <v>649</v>
      </c>
      <c r="S4" s="2">
        <v>35</v>
      </c>
      <c r="T4" s="2"/>
      <c r="U4" s="14"/>
      <c r="V4" s="11"/>
      <c r="W4" s="12" t="s">
        <v>248</v>
      </c>
      <c r="X4" s="2"/>
      <c r="Y4" s="2"/>
      <c r="Z4" s="2"/>
      <c r="AA4" s="12" t="s">
        <v>79</v>
      </c>
      <c r="AB4" s="12"/>
      <c r="AC4" s="2" t="s">
        <v>82</v>
      </c>
    </row>
    <row r="5" spans="1:29" x14ac:dyDescent="0.25">
      <c r="A5" s="5">
        <v>43139</v>
      </c>
      <c r="B5" s="6">
        <v>610011</v>
      </c>
      <c r="C5" s="1"/>
      <c r="D5" s="1"/>
      <c r="E5" s="2" t="s">
        <v>39</v>
      </c>
      <c r="F5" s="5">
        <v>43145</v>
      </c>
      <c r="G5" s="7">
        <v>2000</v>
      </c>
      <c r="H5" s="7">
        <v>1987</v>
      </c>
      <c r="I5" s="5">
        <v>43161</v>
      </c>
      <c r="J5" s="8">
        <v>1987</v>
      </c>
      <c r="K5" s="5"/>
      <c r="L5" s="8"/>
      <c r="M5" s="9">
        <v>1987</v>
      </c>
      <c r="N5" s="81">
        <v>0</v>
      </c>
      <c r="O5" s="30"/>
      <c r="P5" s="2">
        <v>5.5</v>
      </c>
      <c r="Q5" s="2">
        <v>48</v>
      </c>
      <c r="R5" s="10">
        <v>641</v>
      </c>
      <c r="S5" s="2">
        <v>38</v>
      </c>
      <c r="T5" s="30"/>
      <c r="U5" s="68"/>
      <c r="V5" s="67"/>
      <c r="W5" s="12" t="s">
        <v>193</v>
      </c>
      <c r="X5" s="2"/>
      <c r="Y5" s="2"/>
      <c r="Z5" s="2"/>
      <c r="AA5" s="12" t="s">
        <v>79</v>
      </c>
      <c r="AB5" s="12"/>
      <c r="AC5" s="2" t="s">
        <v>118</v>
      </c>
    </row>
    <row r="6" spans="1:29" x14ac:dyDescent="0.25">
      <c r="A6" s="5">
        <v>43104</v>
      </c>
      <c r="B6" s="6">
        <v>710059</v>
      </c>
      <c r="C6" s="1"/>
      <c r="D6" s="1"/>
      <c r="E6" s="2" t="s">
        <v>39</v>
      </c>
      <c r="F6" s="5">
        <v>43160</v>
      </c>
      <c r="G6" s="7">
        <v>953.98</v>
      </c>
      <c r="H6" s="7">
        <v>954</v>
      </c>
      <c r="I6" s="5"/>
      <c r="J6" s="8"/>
      <c r="K6" s="5"/>
      <c r="L6" s="8"/>
      <c r="M6" s="9"/>
      <c r="N6" s="81">
        <f>_xlfn.IFNA(VLOOKUP(B6,'Principal Balance'!$A$2:B236,2,FALSE),"-")</f>
        <v>0</v>
      </c>
      <c r="O6" s="26"/>
      <c r="P6" s="2">
        <v>5.5</v>
      </c>
      <c r="Q6" s="2">
        <v>24</v>
      </c>
      <c r="R6" s="10">
        <v>675</v>
      </c>
      <c r="S6" s="2">
        <v>39</v>
      </c>
      <c r="T6" s="2"/>
      <c r="U6" s="14"/>
      <c r="V6" s="11"/>
      <c r="W6" s="12" t="s">
        <v>313</v>
      </c>
      <c r="X6" s="2"/>
      <c r="Y6" s="2"/>
      <c r="Z6" s="2"/>
      <c r="AA6" s="12" t="s">
        <v>314</v>
      </c>
      <c r="AB6" s="12"/>
      <c r="AC6" s="2" t="s">
        <v>82</v>
      </c>
    </row>
    <row r="7" spans="1:29" x14ac:dyDescent="0.25">
      <c r="A7" s="5">
        <v>43160</v>
      </c>
      <c r="B7" s="6"/>
      <c r="C7" s="1"/>
      <c r="D7" s="1"/>
      <c r="E7" s="2" t="s">
        <v>39</v>
      </c>
      <c r="F7" s="5"/>
      <c r="G7" s="7">
        <v>3000</v>
      </c>
      <c r="H7" s="7"/>
      <c r="I7" s="5"/>
      <c r="J7" s="8"/>
      <c r="K7" s="5"/>
      <c r="L7" s="8"/>
      <c r="M7" s="9"/>
      <c r="N7" s="81" t="str">
        <f>_xlfn.IFNA(VLOOKUP(B7,'Principal Balance'!$A$2:B237,2,FALSE),"-")</f>
        <v>-</v>
      </c>
      <c r="O7" s="26"/>
      <c r="P7" s="2">
        <v>5.5</v>
      </c>
      <c r="Q7" s="2">
        <v>60</v>
      </c>
      <c r="R7" s="10" t="s">
        <v>49</v>
      </c>
      <c r="S7" s="2">
        <v>37</v>
      </c>
      <c r="T7" s="2"/>
      <c r="U7" s="14"/>
      <c r="V7" s="11"/>
      <c r="W7" s="12" t="s">
        <v>315</v>
      </c>
      <c r="X7" s="2"/>
      <c r="Y7" s="2"/>
      <c r="Z7" s="2"/>
      <c r="AA7" s="12" t="s">
        <v>47</v>
      </c>
      <c r="AB7" s="12"/>
      <c r="AC7" s="2" t="s">
        <v>69</v>
      </c>
    </row>
    <row r="8" spans="1:29" x14ac:dyDescent="0.25">
      <c r="A8" s="5">
        <v>43174</v>
      </c>
      <c r="B8" s="6">
        <v>710061</v>
      </c>
      <c r="C8" s="1"/>
      <c r="D8" s="1"/>
      <c r="E8" s="2" t="s">
        <v>39</v>
      </c>
      <c r="F8" s="5"/>
      <c r="G8" s="7">
        <v>500</v>
      </c>
      <c r="H8" s="7"/>
      <c r="I8" s="5"/>
      <c r="J8" s="8"/>
      <c r="K8" s="7"/>
      <c r="L8" s="8"/>
      <c r="M8" s="9"/>
      <c r="N8" s="81">
        <f>_xlfn.IFNA(VLOOKUP(B8,'Principal Balance'!$A$2:B238,2,FALSE),"-")</f>
        <v>0</v>
      </c>
      <c r="O8" s="26"/>
      <c r="P8" s="2">
        <v>5.5</v>
      </c>
      <c r="Q8" s="2">
        <v>24</v>
      </c>
      <c r="R8" s="10">
        <v>580</v>
      </c>
      <c r="S8" s="2">
        <v>42</v>
      </c>
      <c r="T8" s="2"/>
      <c r="U8" s="14"/>
      <c r="V8" s="11"/>
      <c r="W8" s="12" t="s">
        <v>316</v>
      </c>
      <c r="X8" s="2"/>
      <c r="Y8" s="2"/>
      <c r="Z8" s="2"/>
      <c r="AA8" s="12" t="s">
        <v>255</v>
      </c>
      <c r="AB8" s="12"/>
      <c r="AC8" s="2" t="s">
        <v>69</v>
      </c>
    </row>
    <row r="9" spans="1:29" x14ac:dyDescent="0.25">
      <c r="A9" s="5">
        <v>43174</v>
      </c>
      <c r="B9" s="6">
        <v>610012</v>
      </c>
      <c r="C9" s="1"/>
      <c r="D9" s="1"/>
      <c r="E9" s="2" t="s">
        <v>39</v>
      </c>
      <c r="F9" s="5">
        <v>43174</v>
      </c>
      <c r="G9" s="7">
        <v>575</v>
      </c>
      <c r="H9" s="7">
        <v>575</v>
      </c>
      <c r="I9" s="5"/>
      <c r="J9" s="8"/>
      <c r="K9" s="5"/>
      <c r="L9" s="8"/>
      <c r="M9" s="9">
        <v>575</v>
      </c>
      <c r="N9" s="81">
        <f>_xlfn.IFNA(VLOOKUP(B9,'Principal Balance'!$A$2:B239,2,FALSE),"-")</f>
        <v>0</v>
      </c>
      <c r="O9" s="8"/>
      <c r="P9" s="2">
        <v>5.5</v>
      </c>
      <c r="Q9" s="2">
        <v>24</v>
      </c>
      <c r="R9" s="10">
        <v>595</v>
      </c>
      <c r="S9" s="2">
        <v>48</v>
      </c>
      <c r="T9" s="2"/>
      <c r="U9" s="14"/>
      <c r="V9" s="11"/>
      <c r="W9" s="12" t="s">
        <v>317</v>
      </c>
      <c r="X9" s="2"/>
      <c r="Y9" s="2"/>
      <c r="Z9" s="2"/>
      <c r="AA9" s="12" t="s">
        <v>249</v>
      </c>
      <c r="AB9" s="12"/>
      <c r="AC9" s="2" t="s">
        <v>88</v>
      </c>
    </row>
    <row r="10" spans="1:29" x14ac:dyDescent="0.25">
      <c r="A10" s="5">
        <v>43186</v>
      </c>
      <c r="B10" s="6">
        <v>710060</v>
      </c>
      <c r="C10" s="1"/>
      <c r="D10" s="1"/>
      <c r="E10" s="2" t="s">
        <v>39</v>
      </c>
      <c r="F10" s="5">
        <v>43187</v>
      </c>
      <c r="G10" s="7">
        <v>4500</v>
      </c>
      <c r="H10" s="7">
        <v>4500</v>
      </c>
      <c r="I10" s="5">
        <v>43200</v>
      </c>
      <c r="J10" s="8"/>
      <c r="K10" s="5"/>
      <c r="L10" s="8"/>
      <c r="M10" s="9">
        <v>4500</v>
      </c>
      <c r="N10" s="81">
        <f>_xlfn.IFNA(VLOOKUP(B10,'Principal Balance'!$A$2:B240,2,FALSE),"-")</f>
        <v>815.34</v>
      </c>
      <c r="O10" s="8"/>
      <c r="P10" s="2">
        <v>5.5</v>
      </c>
      <c r="Q10" s="2">
        <v>60</v>
      </c>
      <c r="R10" s="10">
        <v>602</v>
      </c>
      <c r="S10" s="2">
        <v>47</v>
      </c>
      <c r="T10" s="2"/>
      <c r="U10" s="14"/>
      <c r="V10" s="11"/>
      <c r="W10" s="12" t="s">
        <v>318</v>
      </c>
      <c r="X10" s="2"/>
      <c r="Y10" s="2"/>
      <c r="Z10" s="2"/>
      <c r="AA10" s="12" t="s">
        <v>319</v>
      </c>
      <c r="AB10" s="12"/>
      <c r="AC10" s="2" t="s">
        <v>88</v>
      </c>
    </row>
    <row r="11" spans="1:29" x14ac:dyDescent="0.25">
      <c r="A11" s="5">
        <v>43257</v>
      </c>
      <c r="B11" s="6">
        <v>710062</v>
      </c>
      <c r="C11" s="1"/>
      <c r="D11" s="1"/>
      <c r="E11" s="2" t="s">
        <v>39</v>
      </c>
      <c r="F11" s="5">
        <v>43263</v>
      </c>
      <c r="G11" s="7">
        <v>3500</v>
      </c>
      <c r="H11" s="7">
        <v>3500</v>
      </c>
      <c r="I11" s="5">
        <v>43280</v>
      </c>
      <c r="J11" s="8">
        <v>3500</v>
      </c>
      <c r="K11" s="5"/>
      <c r="L11" s="8"/>
      <c r="M11" s="9">
        <v>3500</v>
      </c>
      <c r="N11" s="81">
        <f>_xlfn.IFNA(VLOOKUP(B11,'Principal Balance'!$A$2:B241,2,FALSE),"-")</f>
        <v>-0.03</v>
      </c>
      <c r="O11" s="15"/>
      <c r="P11" s="2">
        <v>5.5</v>
      </c>
      <c r="Q11" s="2">
        <v>36</v>
      </c>
      <c r="R11" s="10">
        <v>680</v>
      </c>
      <c r="S11" s="2">
        <v>48</v>
      </c>
      <c r="T11" s="2"/>
      <c r="U11" s="14"/>
      <c r="V11" s="11"/>
      <c r="W11" s="12" t="s">
        <v>320</v>
      </c>
      <c r="X11" s="2"/>
      <c r="Y11" s="2"/>
      <c r="Z11" s="2"/>
      <c r="AA11" s="12" t="s">
        <v>79</v>
      </c>
      <c r="AB11" s="12"/>
      <c r="AC11" s="2" t="s">
        <v>60</v>
      </c>
    </row>
    <row r="12" spans="1:29" x14ac:dyDescent="0.25">
      <c r="A12" s="5">
        <v>43257</v>
      </c>
      <c r="B12" s="6">
        <v>610013</v>
      </c>
      <c r="C12" s="1"/>
      <c r="D12" s="1"/>
      <c r="E12" s="2" t="s">
        <v>39</v>
      </c>
      <c r="F12" s="5">
        <v>43262</v>
      </c>
      <c r="G12" s="7">
        <v>9495</v>
      </c>
      <c r="H12" s="7">
        <v>9495</v>
      </c>
      <c r="I12" s="5">
        <v>43280</v>
      </c>
      <c r="J12" s="8">
        <v>9495</v>
      </c>
      <c r="K12" s="5"/>
      <c r="L12" s="8"/>
      <c r="M12" s="9">
        <v>9495</v>
      </c>
      <c r="N12" s="81">
        <f>_xlfn.IFNA(VLOOKUP(B12,'Principal Balance'!$A$2:B242,2,FALSE),"-")</f>
        <v>0</v>
      </c>
      <c r="O12" s="58"/>
      <c r="P12" s="2">
        <v>5.5</v>
      </c>
      <c r="Q12" s="2">
        <v>60</v>
      </c>
      <c r="R12" s="10" t="s">
        <v>321</v>
      </c>
      <c r="S12" s="2">
        <v>32</v>
      </c>
      <c r="T12" s="2"/>
      <c r="U12" s="14"/>
      <c r="V12" s="11"/>
      <c r="W12" s="12" t="s">
        <v>312</v>
      </c>
      <c r="X12" s="2"/>
      <c r="Y12" s="2"/>
      <c r="Z12" s="2"/>
      <c r="AA12" s="12" t="s">
        <v>250</v>
      </c>
      <c r="AB12" s="12"/>
      <c r="AC12" s="2" t="s">
        <v>118</v>
      </c>
    </row>
    <row r="13" spans="1:29" x14ac:dyDescent="0.25">
      <c r="A13" s="5">
        <v>43221</v>
      </c>
      <c r="B13" s="6">
        <v>710064</v>
      </c>
      <c r="C13" s="1"/>
      <c r="D13" s="1"/>
      <c r="E13" s="2" t="s">
        <v>39</v>
      </c>
      <c r="F13" s="5">
        <v>43283</v>
      </c>
      <c r="G13" s="7">
        <v>13625</v>
      </c>
      <c r="H13" s="7">
        <v>13625</v>
      </c>
      <c r="I13" s="5">
        <v>43284</v>
      </c>
      <c r="J13" s="8">
        <v>13625</v>
      </c>
      <c r="K13" s="5"/>
      <c r="L13" s="8"/>
      <c r="M13" s="9">
        <v>13625</v>
      </c>
      <c r="N13" s="81">
        <f>_xlfn.IFNA(VLOOKUP(B13,'Principal Balance'!$A$2:B243,2,FALSE),"-")</f>
        <v>4251.12</v>
      </c>
      <c r="O13" s="8"/>
      <c r="P13" s="2">
        <v>5.5</v>
      </c>
      <c r="Q13" s="2">
        <v>60</v>
      </c>
      <c r="R13" s="10" t="s">
        <v>322</v>
      </c>
      <c r="S13" s="2">
        <v>34</v>
      </c>
      <c r="T13" s="2"/>
      <c r="U13" s="14"/>
      <c r="V13" s="11"/>
      <c r="W13" s="12" t="s">
        <v>201</v>
      </c>
      <c r="X13" s="2"/>
      <c r="Y13" s="2"/>
      <c r="Z13" s="2"/>
      <c r="AA13" s="12"/>
      <c r="AB13" s="12"/>
      <c r="AC13" s="2" t="s">
        <v>85</v>
      </c>
    </row>
    <row r="14" spans="1:29" x14ac:dyDescent="0.25">
      <c r="A14" s="5">
        <v>43237</v>
      </c>
      <c r="B14" s="6"/>
      <c r="C14" s="1"/>
      <c r="D14" s="1"/>
      <c r="E14" s="2" t="s">
        <v>258</v>
      </c>
      <c r="F14" s="5">
        <v>43244</v>
      </c>
      <c r="G14" s="7">
        <v>27060</v>
      </c>
      <c r="H14" s="7">
        <v>0</v>
      </c>
      <c r="I14" s="5"/>
      <c r="J14" s="8"/>
      <c r="K14" s="5"/>
      <c r="L14" s="8"/>
      <c r="M14" s="9"/>
      <c r="N14" s="81" t="str">
        <f>_xlfn.IFNA(VLOOKUP(B14,'Principal Balance'!$A$2:B244,2,FALSE),"-")</f>
        <v>-</v>
      </c>
      <c r="O14" s="8"/>
      <c r="P14" s="2"/>
      <c r="Q14" s="2"/>
      <c r="R14" s="10"/>
      <c r="S14" s="2"/>
      <c r="T14" s="2"/>
      <c r="U14" s="14"/>
      <c r="V14" s="11"/>
      <c r="W14" s="12"/>
      <c r="X14" s="2"/>
      <c r="Y14" s="2"/>
      <c r="Z14" s="2"/>
      <c r="AA14" s="12"/>
      <c r="AB14" s="12"/>
      <c r="AC14" s="2"/>
    </row>
    <row r="15" spans="1:29" x14ac:dyDescent="0.25">
      <c r="A15" s="5">
        <v>43276</v>
      </c>
      <c r="B15" s="6">
        <v>610014</v>
      </c>
      <c r="C15" s="1"/>
      <c r="D15" s="1"/>
      <c r="E15" s="2" t="s">
        <v>39</v>
      </c>
      <c r="F15" s="5">
        <v>43284</v>
      </c>
      <c r="G15" s="7">
        <v>314</v>
      </c>
      <c r="H15" s="7">
        <v>314</v>
      </c>
      <c r="I15" s="5">
        <v>43301</v>
      </c>
      <c r="J15" s="8">
        <v>314</v>
      </c>
      <c r="K15" s="5"/>
      <c r="L15" s="8"/>
      <c r="M15" s="9">
        <v>314</v>
      </c>
      <c r="N15" s="81">
        <f>_xlfn.IFNA(VLOOKUP(B15,'Principal Balance'!$A$2:B245,2,FALSE),"-")</f>
        <v>-1.66</v>
      </c>
      <c r="O15" s="15"/>
      <c r="P15" s="2">
        <v>5.5</v>
      </c>
      <c r="Q15" s="2">
        <v>12</v>
      </c>
      <c r="R15" s="10">
        <v>678</v>
      </c>
      <c r="S15" s="2">
        <v>38</v>
      </c>
      <c r="T15" s="2"/>
      <c r="U15" s="14"/>
      <c r="V15" s="11"/>
      <c r="W15" s="12" t="s">
        <v>323</v>
      </c>
      <c r="X15" s="2"/>
      <c r="Y15" s="2"/>
      <c r="Z15" s="2"/>
      <c r="AA15" s="12" t="s">
        <v>77</v>
      </c>
      <c r="AB15" s="12"/>
      <c r="AC15" s="2" t="s">
        <v>57</v>
      </c>
    </row>
    <row r="16" spans="1:29" x14ac:dyDescent="0.25">
      <c r="A16" s="5">
        <v>43279</v>
      </c>
      <c r="B16" s="6">
        <v>710065</v>
      </c>
      <c r="C16" s="1"/>
      <c r="D16" s="1"/>
      <c r="E16" s="2" t="s">
        <v>39</v>
      </c>
      <c r="F16" s="5">
        <v>43284</v>
      </c>
      <c r="G16" s="7">
        <v>6441</v>
      </c>
      <c r="H16" s="7">
        <v>6441</v>
      </c>
      <c r="I16" s="5">
        <v>43292</v>
      </c>
      <c r="J16" s="8">
        <v>6441</v>
      </c>
      <c r="K16" s="5"/>
      <c r="L16" s="8"/>
      <c r="M16" s="9">
        <v>6441</v>
      </c>
      <c r="N16" s="81">
        <f>_xlfn.IFNA(VLOOKUP(B16,'Principal Balance'!$A$2:B246,2,FALSE),"-")</f>
        <v>0</v>
      </c>
      <c r="O16" s="8"/>
      <c r="P16" s="2">
        <v>5.5</v>
      </c>
      <c r="Q16" s="2">
        <v>48</v>
      </c>
      <c r="R16" s="10">
        <v>630</v>
      </c>
      <c r="S16" s="2">
        <v>23</v>
      </c>
      <c r="T16" s="2"/>
      <c r="U16" s="14"/>
      <c r="V16" s="11"/>
      <c r="W16" s="12" t="s">
        <v>102</v>
      </c>
      <c r="X16" s="2"/>
      <c r="Y16" s="2"/>
      <c r="Z16" s="2"/>
      <c r="AA16" s="12" t="s">
        <v>324</v>
      </c>
      <c r="AB16" s="12"/>
      <c r="AC16" s="2" t="s">
        <v>176</v>
      </c>
    </row>
    <row r="17" spans="1:29" x14ac:dyDescent="0.25">
      <c r="A17" s="5">
        <v>43279</v>
      </c>
      <c r="B17" s="6">
        <v>710066</v>
      </c>
      <c r="C17" s="1"/>
      <c r="D17" s="1"/>
      <c r="E17" s="2" t="s">
        <v>39</v>
      </c>
      <c r="F17" s="5">
        <v>43284</v>
      </c>
      <c r="G17" s="7">
        <v>4000</v>
      </c>
      <c r="H17" s="7">
        <v>4000</v>
      </c>
      <c r="I17" s="5"/>
      <c r="J17" s="8"/>
      <c r="K17" s="5"/>
      <c r="L17" s="8"/>
      <c r="M17" s="9"/>
      <c r="N17" s="81">
        <f>_xlfn.IFNA(VLOOKUP(B17,'Principal Balance'!$A$2:B247,2,FALSE),"-")</f>
        <v>0</v>
      </c>
      <c r="O17" s="26"/>
      <c r="P17" s="2">
        <v>5.5</v>
      </c>
      <c r="Q17" s="2">
        <v>36</v>
      </c>
      <c r="R17" s="10">
        <v>590</v>
      </c>
      <c r="S17" s="2">
        <v>31</v>
      </c>
      <c r="T17" s="2"/>
      <c r="U17" s="14"/>
      <c r="V17" s="11"/>
      <c r="W17" s="12" t="s">
        <v>325</v>
      </c>
      <c r="X17" s="2"/>
      <c r="Y17" s="2"/>
      <c r="Z17" s="2"/>
      <c r="AA17" s="12" t="s">
        <v>154</v>
      </c>
      <c r="AB17" s="12"/>
      <c r="AC17" s="2" t="s">
        <v>326</v>
      </c>
    </row>
    <row r="18" spans="1:29" x14ac:dyDescent="0.25">
      <c r="A18" s="5">
        <v>43279</v>
      </c>
      <c r="B18" s="6">
        <v>710067</v>
      </c>
      <c r="C18" s="1"/>
      <c r="D18" s="1"/>
      <c r="E18" s="2" t="s">
        <v>39</v>
      </c>
      <c r="F18" s="5">
        <v>43293</v>
      </c>
      <c r="G18" s="7">
        <v>13000</v>
      </c>
      <c r="H18" s="7">
        <v>13000</v>
      </c>
      <c r="I18" s="5">
        <v>43300</v>
      </c>
      <c r="J18" s="8">
        <v>7229.5</v>
      </c>
      <c r="K18" s="5">
        <v>43438</v>
      </c>
      <c r="L18" s="8">
        <v>5240</v>
      </c>
      <c r="M18" s="9">
        <f>J18+L18</f>
        <v>12469.5</v>
      </c>
      <c r="N18" s="81">
        <f>_xlfn.IFNA(VLOOKUP(B18,'Principal Balance'!$A$2:B248,2,FALSE),"-")</f>
        <v>6909.64</v>
      </c>
      <c r="O18" s="8"/>
      <c r="P18" s="2">
        <v>5.5</v>
      </c>
      <c r="Q18" s="2">
        <v>60</v>
      </c>
      <c r="R18" s="10" t="s">
        <v>327</v>
      </c>
      <c r="S18" s="2">
        <v>27</v>
      </c>
      <c r="T18" s="2">
        <v>2</v>
      </c>
      <c r="U18" s="14">
        <v>250</v>
      </c>
      <c r="V18" s="11">
        <v>44696</v>
      </c>
      <c r="W18" s="12" t="s">
        <v>328</v>
      </c>
      <c r="X18" s="2"/>
      <c r="Y18" s="2"/>
      <c r="Z18" s="2"/>
      <c r="AA18" s="12" t="s">
        <v>329</v>
      </c>
      <c r="AB18" s="12"/>
      <c r="AC18" s="2" t="s">
        <v>142</v>
      </c>
    </row>
    <row r="19" spans="1:29" x14ac:dyDescent="0.25">
      <c r="A19" s="5">
        <v>43292</v>
      </c>
      <c r="B19" s="6">
        <v>710068</v>
      </c>
      <c r="C19" s="1"/>
      <c r="D19" s="1"/>
      <c r="E19" s="2" t="s">
        <v>39</v>
      </c>
      <c r="F19" s="5">
        <v>43297</v>
      </c>
      <c r="G19" s="7">
        <v>15000</v>
      </c>
      <c r="H19" s="7">
        <v>15000</v>
      </c>
      <c r="I19" s="5">
        <v>43301</v>
      </c>
      <c r="J19" s="8">
        <v>15000</v>
      </c>
      <c r="K19" s="5"/>
      <c r="L19" s="8"/>
      <c r="M19" s="9">
        <v>15000</v>
      </c>
      <c r="N19" s="81">
        <f>_xlfn.IFNA(VLOOKUP(B19,'Principal Balance'!$A$2:B249,2,FALSE),"-")</f>
        <v>0</v>
      </c>
      <c r="O19" s="8"/>
      <c r="P19" s="2">
        <v>5.5</v>
      </c>
      <c r="Q19" s="2">
        <v>60</v>
      </c>
      <c r="R19" s="10" t="s">
        <v>330</v>
      </c>
      <c r="S19" s="2">
        <v>50</v>
      </c>
      <c r="T19" s="2"/>
      <c r="U19" s="14"/>
      <c r="V19" s="11"/>
      <c r="W19" s="12" t="s">
        <v>66</v>
      </c>
      <c r="X19" s="2"/>
      <c r="Y19" s="2"/>
      <c r="Z19" s="2"/>
      <c r="AA19" s="12" t="s">
        <v>79</v>
      </c>
      <c r="AB19" s="12"/>
      <c r="AC19" s="2" t="s">
        <v>80</v>
      </c>
    </row>
    <row r="20" spans="1:29" x14ac:dyDescent="0.25">
      <c r="A20" s="5">
        <v>43307</v>
      </c>
      <c r="B20" s="6">
        <v>710069</v>
      </c>
      <c r="C20" s="1"/>
      <c r="D20" s="1"/>
      <c r="E20" s="2" t="s">
        <v>39</v>
      </c>
      <c r="F20" s="5">
        <v>43306</v>
      </c>
      <c r="G20" s="7">
        <v>11654</v>
      </c>
      <c r="H20" s="7">
        <v>11654</v>
      </c>
      <c r="I20" s="5">
        <v>43320</v>
      </c>
      <c r="J20" s="8">
        <v>11654</v>
      </c>
      <c r="K20" s="5"/>
      <c r="L20" s="8"/>
      <c r="M20" s="9">
        <v>11654</v>
      </c>
      <c r="N20" s="81">
        <f>_xlfn.IFNA(VLOOKUP(B20,'Principal Balance'!$A$2:B250,2,FALSE),"-")</f>
        <v>2791.35</v>
      </c>
      <c r="O20" s="8"/>
      <c r="P20" s="2">
        <v>5.5</v>
      </c>
      <c r="Q20" s="2">
        <v>60</v>
      </c>
      <c r="R20" s="10">
        <v>603</v>
      </c>
      <c r="S20" s="2">
        <v>49</v>
      </c>
      <c r="T20" s="2"/>
      <c r="U20" s="14"/>
      <c r="V20" s="11"/>
      <c r="W20" s="12" t="s">
        <v>328</v>
      </c>
      <c r="X20" s="2"/>
      <c r="Y20" s="2"/>
      <c r="Z20" s="2"/>
      <c r="AA20" s="12" t="s">
        <v>79</v>
      </c>
      <c r="AB20" s="12"/>
      <c r="AC20" s="2" t="s">
        <v>147</v>
      </c>
    </row>
    <row r="21" spans="1:29" x14ac:dyDescent="0.25">
      <c r="A21" s="5">
        <v>43305</v>
      </c>
      <c r="B21" s="6">
        <v>710070</v>
      </c>
      <c r="C21" s="1"/>
      <c r="D21" s="1"/>
      <c r="E21" s="2" t="s">
        <v>39</v>
      </c>
      <c r="F21" s="5">
        <v>43307</v>
      </c>
      <c r="G21" s="7">
        <v>4777</v>
      </c>
      <c r="H21" s="7">
        <v>4777</v>
      </c>
      <c r="I21" s="5">
        <v>43320</v>
      </c>
      <c r="J21" s="8">
        <v>4777</v>
      </c>
      <c r="K21" s="5"/>
      <c r="L21" s="8"/>
      <c r="M21" s="9">
        <v>4777</v>
      </c>
      <c r="N21" s="81">
        <f>_xlfn.IFNA(VLOOKUP(B21,'Principal Balance'!$A$2:B251,2,FALSE),"-")</f>
        <v>0</v>
      </c>
      <c r="O21" s="8"/>
      <c r="P21" s="2">
        <v>5.5</v>
      </c>
      <c r="Q21" s="2">
        <v>36</v>
      </c>
      <c r="R21" s="10">
        <v>692</v>
      </c>
      <c r="S21" s="2">
        <v>20</v>
      </c>
      <c r="T21" s="2"/>
      <c r="U21" s="14"/>
      <c r="V21" s="11"/>
      <c r="W21" s="12" t="s">
        <v>102</v>
      </c>
      <c r="X21" s="2"/>
      <c r="Y21" s="2"/>
      <c r="Z21" s="2"/>
      <c r="AA21" s="12" t="s">
        <v>324</v>
      </c>
      <c r="AB21" s="12"/>
      <c r="AC21" s="2" t="s">
        <v>147</v>
      </c>
    </row>
    <row r="22" spans="1:29" x14ac:dyDescent="0.25">
      <c r="A22" s="5">
        <v>43308</v>
      </c>
      <c r="B22" s="6"/>
      <c r="C22" s="1"/>
      <c r="D22" s="1"/>
      <c r="E22" s="2" t="s">
        <v>258</v>
      </c>
      <c r="F22" s="5"/>
      <c r="G22" s="7">
        <v>30000</v>
      </c>
      <c r="H22" s="7"/>
      <c r="I22" s="5"/>
      <c r="J22" s="8"/>
      <c r="K22" s="5"/>
      <c r="L22" s="8"/>
      <c r="M22" s="9"/>
      <c r="N22" s="81" t="str">
        <f>_xlfn.IFNA(VLOOKUP(B22,'Principal Balance'!$A$2:B252,2,FALSE),"-")</f>
        <v>-</v>
      </c>
      <c r="O22" s="8"/>
      <c r="P22" s="2">
        <v>5</v>
      </c>
      <c r="Q22" s="2">
        <v>84</v>
      </c>
      <c r="R22" s="10">
        <v>700</v>
      </c>
      <c r="S22" s="2">
        <v>34</v>
      </c>
      <c r="T22" s="2"/>
      <c r="U22" s="14"/>
      <c r="V22" s="11"/>
      <c r="W22" s="12" t="s">
        <v>248</v>
      </c>
      <c r="X22" s="2"/>
      <c r="Y22" s="2"/>
      <c r="Z22" s="2"/>
      <c r="AA22" s="12" t="s">
        <v>249</v>
      </c>
      <c r="AB22" s="12"/>
      <c r="AC22" s="2" t="s">
        <v>105</v>
      </c>
    </row>
    <row r="23" spans="1:29" x14ac:dyDescent="0.25">
      <c r="A23" s="5">
        <v>43315</v>
      </c>
      <c r="B23" s="6">
        <v>710071</v>
      </c>
      <c r="C23" s="1"/>
      <c r="D23" s="1"/>
      <c r="E23" s="2" t="s">
        <v>39</v>
      </c>
      <c r="F23" s="5" t="s">
        <v>331</v>
      </c>
      <c r="G23" s="7">
        <v>6300</v>
      </c>
      <c r="H23" s="7">
        <v>6300</v>
      </c>
      <c r="I23" s="5">
        <v>43347</v>
      </c>
      <c r="J23" s="8">
        <v>6300</v>
      </c>
      <c r="K23" s="5"/>
      <c r="L23" s="8"/>
      <c r="M23" s="9">
        <v>6300</v>
      </c>
      <c r="N23" s="81">
        <f>_xlfn.IFNA(VLOOKUP(B23,'Principal Balance'!$A$2:B253,2,FALSE),"-")</f>
        <v>0</v>
      </c>
      <c r="O23" s="15"/>
      <c r="P23" s="2">
        <v>5.5</v>
      </c>
      <c r="Q23" s="2">
        <v>48</v>
      </c>
      <c r="R23" s="10">
        <v>814</v>
      </c>
      <c r="S23" s="2">
        <v>14</v>
      </c>
      <c r="T23" s="2"/>
      <c r="U23" s="14"/>
      <c r="V23" s="11"/>
      <c r="W23" s="12" t="s">
        <v>332</v>
      </c>
      <c r="X23" s="2"/>
      <c r="Y23" s="2"/>
      <c r="Z23" s="2"/>
      <c r="AA23" s="12" t="s">
        <v>332</v>
      </c>
      <c r="AB23" s="12"/>
      <c r="AC23" s="2" t="s">
        <v>216</v>
      </c>
    </row>
    <row r="24" spans="1:29" x14ac:dyDescent="0.25">
      <c r="A24" s="5">
        <v>43321</v>
      </c>
      <c r="B24" s="6">
        <v>710072</v>
      </c>
      <c r="C24" s="1"/>
      <c r="D24" s="1"/>
      <c r="E24" s="2" t="s">
        <v>39</v>
      </c>
      <c r="F24" s="5">
        <v>43333</v>
      </c>
      <c r="G24" s="7">
        <v>2103</v>
      </c>
      <c r="H24" s="7">
        <v>2103</v>
      </c>
      <c r="I24" s="5">
        <v>43360</v>
      </c>
      <c r="J24" s="8">
        <v>2103.27</v>
      </c>
      <c r="K24" s="5"/>
      <c r="L24" s="8"/>
      <c r="M24" s="9">
        <v>2103.27</v>
      </c>
      <c r="N24" s="81">
        <f>_xlfn.IFNA(VLOOKUP(B24,'Principal Balance'!$A$2:B254,2,FALSE),"-")</f>
        <v>0</v>
      </c>
      <c r="O24" s="15"/>
      <c r="P24" s="2">
        <v>5.5</v>
      </c>
      <c r="Q24" s="2">
        <v>36</v>
      </c>
      <c r="R24" s="10" t="s">
        <v>333</v>
      </c>
      <c r="S24" s="2">
        <v>45</v>
      </c>
      <c r="T24" s="2"/>
      <c r="U24" s="14"/>
      <c r="V24" s="11"/>
      <c r="W24" s="12" t="s">
        <v>334</v>
      </c>
      <c r="X24" s="2"/>
      <c r="Y24" s="2"/>
      <c r="Z24" s="2"/>
      <c r="AA24" s="12" t="s">
        <v>249</v>
      </c>
      <c r="AB24" s="12"/>
      <c r="AC24" s="2" t="s">
        <v>60</v>
      </c>
    </row>
    <row r="25" spans="1:29" x14ac:dyDescent="0.25">
      <c r="A25" s="5">
        <v>43389</v>
      </c>
      <c r="B25" s="6">
        <v>710073</v>
      </c>
      <c r="C25" s="1"/>
      <c r="D25" s="1"/>
      <c r="E25" s="2" t="s">
        <v>39</v>
      </c>
      <c r="F25" s="5">
        <v>43397</v>
      </c>
      <c r="G25" s="7">
        <v>314</v>
      </c>
      <c r="H25" s="7">
        <v>314</v>
      </c>
      <c r="I25" s="5"/>
      <c r="J25" s="8"/>
      <c r="K25" s="5"/>
      <c r="L25" s="8"/>
      <c r="M25" s="9">
        <v>314</v>
      </c>
      <c r="N25" s="81">
        <f>_xlfn.IFNA(VLOOKUP(B25,'Principal Balance'!$A$2:B255,2,FALSE),"-")</f>
        <v>0</v>
      </c>
      <c r="O25" s="15"/>
      <c r="P25" s="2">
        <v>5.5</v>
      </c>
      <c r="Q25" s="2">
        <v>12</v>
      </c>
      <c r="R25" s="10" t="s">
        <v>49</v>
      </c>
      <c r="S25" s="2">
        <v>21</v>
      </c>
      <c r="T25" s="2"/>
      <c r="U25" s="14"/>
      <c r="V25" s="11"/>
      <c r="W25" s="12" t="s">
        <v>335</v>
      </c>
      <c r="X25" s="2"/>
      <c r="Y25" s="2"/>
      <c r="Z25" s="2"/>
      <c r="AA25" s="12" t="s">
        <v>77</v>
      </c>
      <c r="AB25" s="12"/>
      <c r="AC25" s="2" t="s">
        <v>57</v>
      </c>
    </row>
    <row r="26" spans="1:29" x14ac:dyDescent="0.25">
      <c r="A26" s="5">
        <v>43332</v>
      </c>
      <c r="B26" s="6">
        <v>610015</v>
      </c>
      <c r="C26" s="1"/>
      <c r="D26" s="1"/>
      <c r="E26" s="2" t="s">
        <v>39</v>
      </c>
      <c r="F26" s="5">
        <v>43360</v>
      </c>
      <c r="G26" s="7">
        <v>1880</v>
      </c>
      <c r="H26" s="7">
        <v>1880</v>
      </c>
      <c r="I26" s="5">
        <v>43364</v>
      </c>
      <c r="J26" s="8">
        <v>1880</v>
      </c>
      <c r="K26" s="5"/>
      <c r="L26" s="8"/>
      <c r="M26" s="9">
        <v>1880</v>
      </c>
      <c r="N26" s="81">
        <f>_xlfn.IFNA(VLOOKUP(B26,'Principal Balance'!$A$2:B256,2,FALSE),"-")</f>
        <v>-0.11</v>
      </c>
      <c r="O26" s="15"/>
      <c r="P26" s="2">
        <v>5.5</v>
      </c>
      <c r="Q26" s="2">
        <v>24</v>
      </c>
      <c r="R26" s="10">
        <v>738</v>
      </c>
      <c r="S26" s="2">
        <v>36</v>
      </c>
      <c r="T26" s="2"/>
      <c r="U26" s="14"/>
      <c r="V26" s="11"/>
      <c r="W26" s="12" t="s">
        <v>53</v>
      </c>
      <c r="X26" s="2"/>
      <c r="Y26" s="2"/>
      <c r="Z26" s="2"/>
      <c r="AA26" s="12" t="s">
        <v>249</v>
      </c>
      <c r="AB26" s="12"/>
      <c r="AC26" s="2" t="s">
        <v>48</v>
      </c>
    </row>
    <row r="27" spans="1:29" x14ac:dyDescent="0.25">
      <c r="A27" s="5">
        <v>43382</v>
      </c>
      <c r="B27" s="6">
        <v>710074</v>
      </c>
      <c r="C27" s="1"/>
      <c r="D27" s="1"/>
      <c r="E27" s="2" t="s">
        <v>39</v>
      </c>
      <c r="F27" s="5">
        <v>43399</v>
      </c>
      <c r="G27" s="7">
        <v>10000</v>
      </c>
      <c r="H27" s="7">
        <v>10000</v>
      </c>
      <c r="I27" s="5">
        <v>43421</v>
      </c>
      <c r="J27" s="8">
        <v>10000</v>
      </c>
      <c r="K27" s="5"/>
      <c r="L27" s="8"/>
      <c r="M27" s="9">
        <v>10000</v>
      </c>
      <c r="N27" s="81">
        <f>_xlfn.IFNA(VLOOKUP(B27,'Principal Balance'!$A$2:B257,2,FALSE),"-")</f>
        <v>0</v>
      </c>
      <c r="O27" s="8"/>
      <c r="P27" s="2">
        <v>5.5</v>
      </c>
      <c r="Q27" s="2">
        <v>48</v>
      </c>
      <c r="R27" s="10" t="s">
        <v>336</v>
      </c>
      <c r="S27" s="2">
        <v>48</v>
      </c>
      <c r="T27" s="2"/>
      <c r="U27" s="14"/>
      <c r="V27" s="11"/>
      <c r="W27" s="12" t="s">
        <v>337</v>
      </c>
      <c r="X27" s="2"/>
      <c r="Y27" s="2"/>
      <c r="Z27" s="2"/>
      <c r="AA27" s="12" t="s">
        <v>249</v>
      </c>
      <c r="AB27" s="12"/>
      <c r="AC27" s="2" t="s">
        <v>105</v>
      </c>
    </row>
    <row r="28" spans="1:29" x14ac:dyDescent="0.25">
      <c r="A28" s="5">
        <v>43341</v>
      </c>
      <c r="B28" s="6">
        <v>710075</v>
      </c>
      <c r="C28" s="1"/>
      <c r="D28" s="1"/>
      <c r="E28" s="2" t="s">
        <v>39</v>
      </c>
      <c r="F28" s="5"/>
      <c r="G28" s="7">
        <v>5000</v>
      </c>
      <c r="H28" s="7">
        <v>4502</v>
      </c>
      <c r="I28" s="5"/>
      <c r="J28" s="8"/>
      <c r="K28" s="5"/>
      <c r="L28" s="8"/>
      <c r="M28" s="9"/>
      <c r="N28" s="81">
        <f>_xlfn.IFNA(VLOOKUP(B28,'Principal Balance'!$A$2:B258,2,FALSE),"-")</f>
        <v>0</v>
      </c>
      <c r="O28" s="26"/>
      <c r="P28" s="2">
        <v>5.5</v>
      </c>
      <c r="Q28" s="2">
        <v>48</v>
      </c>
      <c r="R28" s="10">
        <v>591</v>
      </c>
      <c r="S28" s="2">
        <v>42</v>
      </c>
      <c r="T28" s="2"/>
      <c r="U28" s="14"/>
      <c r="V28" s="11"/>
      <c r="W28" s="12" t="s">
        <v>53</v>
      </c>
      <c r="X28" s="2"/>
      <c r="Y28" s="2"/>
      <c r="Z28" s="2"/>
      <c r="AA28" s="12" t="s">
        <v>249</v>
      </c>
      <c r="AB28" s="12"/>
      <c r="AC28" s="2" t="s">
        <v>105</v>
      </c>
    </row>
    <row r="29" spans="1:29" x14ac:dyDescent="0.25">
      <c r="A29" s="5">
        <v>43382</v>
      </c>
      <c r="B29" s="6">
        <v>610016</v>
      </c>
      <c r="C29" s="1"/>
      <c r="D29" s="1"/>
      <c r="E29" s="2" t="s">
        <v>39</v>
      </c>
      <c r="F29" s="5">
        <v>43399</v>
      </c>
      <c r="G29" s="7">
        <v>8575</v>
      </c>
      <c r="H29" s="7">
        <v>8575</v>
      </c>
      <c r="I29" s="5">
        <v>43411</v>
      </c>
      <c r="J29" s="8">
        <v>8575</v>
      </c>
      <c r="K29" s="5"/>
      <c r="L29" s="8"/>
      <c r="M29" s="9">
        <v>8575</v>
      </c>
      <c r="N29" s="81">
        <f>_xlfn.IFNA(VLOOKUP(B29,'Principal Balance'!$A$2:B259,2,FALSE),"-")</f>
        <v>0</v>
      </c>
      <c r="O29" s="15"/>
      <c r="P29" s="2">
        <v>5.5</v>
      </c>
      <c r="Q29" s="2">
        <v>48</v>
      </c>
      <c r="R29" s="10">
        <v>781</v>
      </c>
      <c r="S29" s="2">
        <v>11</v>
      </c>
      <c r="T29" s="2"/>
      <c r="U29" s="14"/>
      <c r="V29" s="11"/>
      <c r="W29" s="12" t="s">
        <v>338</v>
      </c>
      <c r="X29" s="2"/>
      <c r="Y29" s="2"/>
      <c r="Z29" s="2"/>
      <c r="AA29" s="12" t="s">
        <v>172</v>
      </c>
      <c r="AB29" s="12"/>
      <c r="AC29" s="2" t="s">
        <v>51</v>
      </c>
    </row>
    <row r="30" spans="1:29" x14ac:dyDescent="0.25">
      <c r="A30" s="5">
        <v>43321</v>
      </c>
      <c r="B30" s="6">
        <v>710076</v>
      </c>
      <c r="C30" s="1"/>
      <c r="D30" s="1"/>
      <c r="E30" s="2" t="s">
        <v>39</v>
      </c>
      <c r="F30" s="5">
        <v>43405</v>
      </c>
      <c r="G30" s="7">
        <v>600</v>
      </c>
      <c r="H30" s="7">
        <v>826.8</v>
      </c>
      <c r="I30" s="5">
        <v>43421</v>
      </c>
      <c r="J30" s="8"/>
      <c r="K30" s="5"/>
      <c r="L30" s="8"/>
      <c r="M30" s="9">
        <v>827</v>
      </c>
      <c r="N30" s="81">
        <f>_xlfn.IFNA(VLOOKUP(B30,'Principal Balance'!$A$2:B260,2,FALSE),"-")</f>
        <v>0</v>
      </c>
      <c r="O30" s="15"/>
      <c r="P30" s="2">
        <v>5.5</v>
      </c>
      <c r="Q30" s="2">
        <v>12</v>
      </c>
      <c r="R30" s="10" t="s">
        <v>122</v>
      </c>
      <c r="S30" s="2">
        <v>15</v>
      </c>
      <c r="T30" s="2"/>
      <c r="U30" s="14"/>
      <c r="V30" s="11"/>
      <c r="W30" s="12" t="s">
        <v>339</v>
      </c>
      <c r="X30" s="2"/>
      <c r="Y30" s="2"/>
      <c r="Z30" s="2"/>
      <c r="AA30" s="12" t="s">
        <v>77</v>
      </c>
      <c r="AB30" s="12"/>
      <c r="AC30" s="2" t="s">
        <v>142</v>
      </c>
    </row>
    <row r="31" spans="1:29" x14ac:dyDescent="0.25">
      <c r="A31" s="5">
        <v>43383</v>
      </c>
      <c r="B31" s="6">
        <v>710077</v>
      </c>
      <c r="C31" s="1"/>
      <c r="D31" s="1"/>
      <c r="E31" s="2" t="s">
        <v>39</v>
      </c>
      <c r="F31" s="5">
        <v>43417</v>
      </c>
      <c r="G31" s="7">
        <v>2200</v>
      </c>
      <c r="H31" s="7">
        <v>2157</v>
      </c>
      <c r="I31" s="5">
        <v>43421</v>
      </c>
      <c r="J31" s="8">
        <v>1909</v>
      </c>
      <c r="K31" s="5"/>
      <c r="L31" s="8"/>
      <c r="M31" s="9">
        <v>1909</v>
      </c>
      <c r="N31" s="81">
        <f>_xlfn.IFNA(VLOOKUP(B31,'Principal Balance'!$A$2:B261,2,FALSE),"-")</f>
        <v>0</v>
      </c>
      <c r="O31" s="15"/>
      <c r="P31" s="2">
        <v>5.5</v>
      </c>
      <c r="Q31" s="2">
        <v>48</v>
      </c>
      <c r="R31" s="10">
        <v>587</v>
      </c>
      <c r="S31" s="2">
        <v>37</v>
      </c>
      <c r="T31" s="2"/>
      <c r="U31" s="14"/>
      <c r="V31" s="11"/>
      <c r="W31" s="12" t="s">
        <v>335</v>
      </c>
      <c r="X31" s="2"/>
      <c r="Y31" s="2"/>
      <c r="Z31" s="2"/>
      <c r="AA31" s="12" t="s">
        <v>77</v>
      </c>
      <c r="AB31" s="12"/>
      <c r="AC31" s="2" t="s">
        <v>69</v>
      </c>
    </row>
    <row r="32" spans="1:29" x14ac:dyDescent="0.25">
      <c r="A32" s="5">
        <v>43391</v>
      </c>
      <c r="B32" s="6"/>
      <c r="C32" s="1"/>
      <c r="D32" s="1"/>
      <c r="E32" s="2" t="s">
        <v>258</v>
      </c>
      <c r="F32" s="5"/>
      <c r="G32" s="7">
        <v>20000</v>
      </c>
      <c r="H32" s="7"/>
      <c r="I32" s="5"/>
      <c r="J32" s="8"/>
      <c r="K32" s="5"/>
      <c r="L32" s="8"/>
      <c r="M32" s="9"/>
      <c r="N32" s="81" t="str">
        <f>_xlfn.IFNA(VLOOKUP(B32,'Principal Balance'!$A$2:B262,2,FALSE),"-")</f>
        <v>-</v>
      </c>
      <c r="O32" s="26"/>
      <c r="P32" s="2">
        <v>5</v>
      </c>
      <c r="Q32" s="2">
        <v>84</v>
      </c>
      <c r="R32" s="10">
        <v>718</v>
      </c>
      <c r="S32" s="2">
        <v>41</v>
      </c>
      <c r="T32" s="2"/>
      <c r="U32" s="14"/>
      <c r="V32" s="11"/>
      <c r="W32" s="12" t="s">
        <v>248</v>
      </c>
      <c r="X32" s="2"/>
      <c r="Y32" s="2"/>
      <c r="Z32" s="2"/>
      <c r="AA32" s="12" t="s">
        <v>84</v>
      </c>
      <c r="AB32" s="12"/>
      <c r="AC32" s="2" t="s">
        <v>82</v>
      </c>
    </row>
    <row r="33" spans="1:29" ht="24.75" x14ac:dyDescent="0.25">
      <c r="A33" s="5">
        <v>43403</v>
      </c>
      <c r="B33" s="6">
        <v>610017</v>
      </c>
      <c r="C33" s="1" t="s">
        <v>309</v>
      </c>
      <c r="D33" s="1"/>
      <c r="E33" s="2" t="s">
        <v>39</v>
      </c>
      <c r="F33" s="5">
        <v>43409</v>
      </c>
      <c r="G33" s="7">
        <v>12000</v>
      </c>
      <c r="H33" s="7">
        <v>11849.5</v>
      </c>
      <c r="I33" s="5">
        <v>43424</v>
      </c>
      <c r="J33" s="8">
        <v>11849.5</v>
      </c>
      <c r="K33" s="5"/>
      <c r="L33" s="8"/>
      <c r="M33" s="9">
        <v>11849.5</v>
      </c>
      <c r="N33" s="81">
        <f>_xlfn.IFNA(VLOOKUP(B33,'Principal Balance'!$A$2:B263,2,FALSE),"-")</f>
        <v>0</v>
      </c>
      <c r="O33" s="8"/>
      <c r="P33" s="2">
        <v>5.5</v>
      </c>
      <c r="Q33" s="2">
        <v>60</v>
      </c>
      <c r="R33" s="10" t="s">
        <v>340</v>
      </c>
      <c r="S33" s="2">
        <v>57</v>
      </c>
      <c r="T33" s="2"/>
      <c r="U33" s="14"/>
      <c r="V33" s="11"/>
      <c r="W33" s="12" t="s">
        <v>341</v>
      </c>
      <c r="X33" s="2"/>
      <c r="Y33" s="2"/>
      <c r="Z33" s="2"/>
      <c r="AA33" s="12" t="s">
        <v>77</v>
      </c>
      <c r="AB33" s="12"/>
      <c r="AC33" s="2" t="s">
        <v>176</v>
      </c>
    </row>
    <row r="34" spans="1:29" x14ac:dyDescent="0.25">
      <c r="A34" s="5">
        <v>43417</v>
      </c>
      <c r="B34" s="6">
        <v>710078</v>
      </c>
      <c r="C34" s="1"/>
      <c r="D34" s="1"/>
      <c r="E34" s="2" t="s">
        <v>39</v>
      </c>
      <c r="F34" s="5">
        <v>43417</v>
      </c>
      <c r="G34" s="7">
        <v>12000</v>
      </c>
      <c r="H34" s="7">
        <v>10257.42</v>
      </c>
      <c r="I34" s="5">
        <v>43419</v>
      </c>
      <c r="J34" s="8">
        <v>10257.42</v>
      </c>
      <c r="K34" s="5"/>
      <c r="L34" s="8"/>
      <c r="M34" s="9">
        <v>10257.42</v>
      </c>
      <c r="N34" s="81">
        <f>_xlfn.IFNA(VLOOKUP(B34,'Principal Balance'!$A$2:B264,2,FALSE),"-")</f>
        <v>0</v>
      </c>
      <c r="O34" s="15"/>
      <c r="P34" s="2">
        <v>5.5</v>
      </c>
      <c r="Q34" s="2">
        <v>48</v>
      </c>
      <c r="R34" s="10" t="s">
        <v>342</v>
      </c>
      <c r="S34" s="2">
        <v>18</v>
      </c>
      <c r="T34" s="2"/>
      <c r="U34" s="14"/>
      <c r="V34" s="11"/>
      <c r="W34" s="12" t="s">
        <v>248</v>
      </c>
      <c r="X34" s="2"/>
      <c r="Y34" s="2"/>
      <c r="Z34" s="2"/>
      <c r="AA34" s="12" t="s">
        <v>259</v>
      </c>
      <c r="AB34" s="12"/>
      <c r="AC34" s="2" t="s">
        <v>69</v>
      </c>
    </row>
    <row r="35" spans="1:29" x14ac:dyDescent="0.25">
      <c r="A35" s="5">
        <v>43423</v>
      </c>
      <c r="B35" s="6">
        <v>710079</v>
      </c>
      <c r="C35" s="1"/>
      <c r="D35" s="1"/>
      <c r="E35" s="2" t="s">
        <v>39</v>
      </c>
      <c r="F35" s="5">
        <v>43431</v>
      </c>
      <c r="G35" s="7">
        <v>23418</v>
      </c>
      <c r="H35" s="7">
        <v>23418</v>
      </c>
      <c r="I35" s="5">
        <v>43441</v>
      </c>
      <c r="J35" s="8">
        <v>23418</v>
      </c>
      <c r="K35" s="5"/>
      <c r="L35" s="8"/>
      <c r="M35" s="9">
        <v>23418</v>
      </c>
      <c r="N35" s="81">
        <f>_xlfn.IFNA(VLOOKUP(B35,'Principal Balance'!$A$2:B265,2,FALSE),"-")</f>
        <v>0</v>
      </c>
      <c r="O35" s="15"/>
      <c r="P35" s="2">
        <v>5.5</v>
      </c>
      <c r="Q35" s="2">
        <v>60</v>
      </c>
      <c r="R35" s="10">
        <v>684</v>
      </c>
      <c r="S35" s="2">
        <v>42</v>
      </c>
      <c r="T35" s="2"/>
      <c r="U35" s="14"/>
      <c r="V35" s="11"/>
      <c r="W35" s="12" t="s">
        <v>180</v>
      </c>
      <c r="X35" s="2"/>
      <c r="Y35" s="2"/>
      <c r="Z35" s="2"/>
      <c r="AA35" s="12" t="s">
        <v>343</v>
      </c>
      <c r="AB35" s="12"/>
      <c r="AC35" s="2" t="s">
        <v>210</v>
      </c>
    </row>
    <row r="36" spans="1:29" x14ac:dyDescent="0.25">
      <c r="A36" s="5">
        <v>43377</v>
      </c>
      <c r="B36" s="6"/>
      <c r="C36" s="1"/>
      <c r="D36" s="1"/>
      <c r="E36" s="2" t="s">
        <v>258</v>
      </c>
      <c r="F36" s="5">
        <v>43406</v>
      </c>
      <c r="G36" s="7">
        <v>7000</v>
      </c>
      <c r="H36" s="7"/>
      <c r="I36" s="5"/>
      <c r="J36" s="8"/>
      <c r="K36" s="5"/>
      <c r="L36" s="8"/>
      <c r="M36" s="9"/>
      <c r="N36" s="81" t="str">
        <f>_xlfn.IFNA(VLOOKUP(B36,'Principal Balance'!$A$2:B266,2,FALSE),"-")</f>
        <v>-</v>
      </c>
      <c r="O36" s="8"/>
      <c r="P36" s="2"/>
      <c r="Q36" s="2"/>
      <c r="R36" s="10"/>
      <c r="S36" s="2"/>
      <c r="T36" s="2"/>
      <c r="U36" s="14"/>
      <c r="V36" s="11"/>
      <c r="W36" s="12"/>
      <c r="X36" s="2"/>
      <c r="Y36" s="2"/>
      <c r="Z36" s="2"/>
      <c r="AA36" s="12"/>
      <c r="AB36" s="12"/>
      <c r="AC36" s="2"/>
    </row>
    <row r="37" spans="1:29" x14ac:dyDescent="0.25">
      <c r="A37" s="5">
        <v>43377</v>
      </c>
      <c r="B37" s="6"/>
      <c r="C37" s="1"/>
      <c r="D37" s="1"/>
      <c r="E37" s="2" t="s">
        <v>258</v>
      </c>
      <c r="F37" s="5">
        <v>43406</v>
      </c>
      <c r="G37" s="7">
        <v>36823</v>
      </c>
      <c r="H37" s="7"/>
      <c r="I37" s="5"/>
      <c r="J37" s="8"/>
      <c r="K37" s="5"/>
      <c r="L37" s="8"/>
      <c r="M37" s="9"/>
      <c r="N37" s="81" t="str">
        <f>_xlfn.IFNA(VLOOKUP(B37,'Principal Balance'!$A$2:B267,2,FALSE),"-")</f>
        <v>-</v>
      </c>
      <c r="O37" s="8"/>
      <c r="P37" s="2"/>
      <c r="Q37" s="2"/>
      <c r="R37" s="10"/>
      <c r="S37" s="2"/>
      <c r="T37" s="2"/>
      <c r="U37" s="14"/>
      <c r="V37" s="11"/>
      <c r="W37" s="12"/>
      <c r="X37" s="2"/>
      <c r="Y37" s="2"/>
      <c r="Z37" s="2"/>
      <c r="AA37" s="12"/>
      <c r="AB37" s="12"/>
      <c r="AC37" s="2"/>
    </row>
    <row r="38" spans="1:29" x14ac:dyDescent="0.25">
      <c r="A38" s="5">
        <v>43385</v>
      </c>
      <c r="B38" s="6"/>
      <c r="C38" s="1"/>
      <c r="D38" s="1"/>
      <c r="E38" s="2" t="s">
        <v>258</v>
      </c>
      <c r="F38" s="5">
        <v>43430</v>
      </c>
      <c r="G38" s="7">
        <v>22495</v>
      </c>
      <c r="H38" s="7"/>
      <c r="I38" s="5"/>
      <c r="J38" s="8"/>
      <c r="K38" s="5"/>
      <c r="L38" s="8"/>
      <c r="M38" s="9"/>
      <c r="N38" s="81" t="str">
        <f>_xlfn.IFNA(VLOOKUP(B38,'Principal Balance'!$A$2:B268,2,FALSE),"-")</f>
        <v>-</v>
      </c>
      <c r="O38" s="8"/>
      <c r="P38" s="2"/>
      <c r="Q38" s="2"/>
      <c r="R38" s="10"/>
      <c r="S38" s="2"/>
      <c r="T38" s="2"/>
      <c r="U38" s="14"/>
      <c r="V38" s="11"/>
      <c r="W38" s="12"/>
      <c r="X38" s="2"/>
      <c r="Y38" s="2"/>
      <c r="Z38" s="2"/>
      <c r="AA38" s="12"/>
      <c r="AB38" s="12"/>
      <c r="AC38" s="2"/>
    </row>
    <row r="39" spans="1:29" x14ac:dyDescent="0.25">
      <c r="A39" s="5">
        <v>43418</v>
      </c>
      <c r="B39" s="6"/>
      <c r="C39" s="1"/>
      <c r="D39" s="1"/>
      <c r="E39" s="2" t="s">
        <v>258</v>
      </c>
      <c r="F39" s="5">
        <v>43418</v>
      </c>
      <c r="G39" s="7">
        <v>40000</v>
      </c>
      <c r="H39" s="7"/>
      <c r="I39" s="5"/>
      <c r="J39" s="8"/>
      <c r="K39" s="5"/>
      <c r="L39" s="8"/>
      <c r="M39" s="9"/>
      <c r="N39" s="81" t="str">
        <f>_xlfn.IFNA(VLOOKUP(B39,'Principal Balance'!$A$2:B269,2,FALSE),"-")</f>
        <v>-</v>
      </c>
      <c r="O39" s="8"/>
      <c r="P39" s="2"/>
      <c r="Q39" s="2"/>
      <c r="R39" s="10"/>
      <c r="S39" s="2"/>
      <c r="T39" s="2"/>
      <c r="U39" s="14"/>
      <c r="V39" s="11"/>
      <c r="W39" s="12"/>
      <c r="X39" s="2"/>
      <c r="Y39" s="2"/>
      <c r="Z39" s="2"/>
      <c r="AA39" s="12"/>
      <c r="AB39" s="12"/>
      <c r="AC39" s="2"/>
    </row>
    <row r="40" spans="1:29" x14ac:dyDescent="0.25">
      <c r="A40" s="5">
        <v>43441</v>
      </c>
      <c r="B40" s="6">
        <v>710080</v>
      </c>
      <c r="C40" s="1"/>
      <c r="D40" s="1"/>
      <c r="E40" s="2" t="s">
        <v>39</v>
      </c>
      <c r="F40" s="5">
        <v>43441</v>
      </c>
      <c r="G40" s="7">
        <v>1900</v>
      </c>
      <c r="H40" s="7">
        <v>1900</v>
      </c>
      <c r="I40" s="5">
        <v>43441</v>
      </c>
      <c r="J40" s="8">
        <v>1900</v>
      </c>
      <c r="K40" s="5"/>
      <c r="L40" s="8"/>
      <c r="M40" s="9">
        <v>1900</v>
      </c>
      <c r="N40" s="81">
        <f>_xlfn.IFNA(VLOOKUP(B40,'Principal Balance'!$A$2:B270,2,FALSE),"-")</f>
        <v>0</v>
      </c>
      <c r="O40" s="15"/>
      <c r="P40" s="2">
        <v>5.5</v>
      </c>
      <c r="Q40" s="2">
        <v>36</v>
      </c>
      <c r="R40" s="10" t="s">
        <v>344</v>
      </c>
      <c r="S40" s="2">
        <v>55</v>
      </c>
      <c r="T40" s="2"/>
      <c r="U40" s="14"/>
      <c r="V40" s="11"/>
      <c r="W40" s="12" t="s">
        <v>334</v>
      </c>
      <c r="X40" s="2"/>
      <c r="Y40" s="2"/>
      <c r="Z40" s="2"/>
      <c r="AA40" s="12" t="s">
        <v>255</v>
      </c>
      <c r="AB40" s="12"/>
      <c r="AC40" s="2" t="s">
        <v>134</v>
      </c>
    </row>
    <row r="41" spans="1:29" x14ac:dyDescent="0.25">
      <c r="A41" s="5">
        <v>43452</v>
      </c>
      <c r="B41" s="6">
        <v>710081</v>
      </c>
      <c r="C41" s="1"/>
      <c r="D41" s="1"/>
      <c r="E41" s="2" t="s">
        <v>39</v>
      </c>
      <c r="F41" s="5">
        <v>43452</v>
      </c>
      <c r="G41" s="7">
        <v>3200</v>
      </c>
      <c r="H41" s="7">
        <v>3200</v>
      </c>
      <c r="I41" s="5"/>
      <c r="J41" s="8">
        <v>3200</v>
      </c>
      <c r="K41" s="5"/>
      <c r="L41" s="8"/>
      <c r="M41" s="9">
        <v>3200</v>
      </c>
      <c r="N41" s="81">
        <f>_xlfn.IFNA(VLOOKUP(B41,'Principal Balance'!$A$2:B271,2,FALSE),"-")</f>
        <v>667.39</v>
      </c>
      <c r="O41" s="8"/>
      <c r="P41" s="2">
        <v>5.5</v>
      </c>
      <c r="Q41" s="2">
        <v>48</v>
      </c>
      <c r="R41" s="10" t="s">
        <v>345</v>
      </c>
      <c r="S41" s="2">
        <v>48</v>
      </c>
      <c r="T41" s="2">
        <v>2</v>
      </c>
      <c r="U41" s="14">
        <v>150</v>
      </c>
      <c r="V41" s="11">
        <v>44665</v>
      </c>
      <c r="W41" s="12" t="s">
        <v>346</v>
      </c>
      <c r="X41" s="2"/>
      <c r="Y41" s="2"/>
      <c r="Z41" s="2"/>
      <c r="AA41" s="12"/>
      <c r="AB41" s="12"/>
      <c r="AC41" s="2" t="s">
        <v>105</v>
      </c>
    </row>
    <row r="42" spans="1:29" x14ac:dyDescent="0.25">
      <c r="A42" s="5">
        <v>43460</v>
      </c>
      <c r="B42" s="6">
        <v>710082</v>
      </c>
      <c r="C42" s="1"/>
      <c r="D42" s="1"/>
      <c r="E42" s="2" t="s">
        <v>39</v>
      </c>
      <c r="F42" s="5">
        <v>43460</v>
      </c>
      <c r="G42" s="7">
        <v>3824</v>
      </c>
      <c r="H42" s="7">
        <v>3824</v>
      </c>
      <c r="I42" s="5"/>
      <c r="J42" s="8">
        <v>3824</v>
      </c>
      <c r="K42" s="5"/>
      <c r="L42" s="8"/>
      <c r="M42" s="9">
        <v>3824</v>
      </c>
      <c r="N42" s="81">
        <f>_xlfn.IFNA(VLOOKUP(B42,'Principal Balance'!$A$2:B272,2,FALSE),"-")</f>
        <v>789.82</v>
      </c>
      <c r="O42" s="85"/>
      <c r="P42" s="2">
        <v>5.5</v>
      </c>
      <c r="Q42" s="2">
        <v>48</v>
      </c>
      <c r="R42" s="10" t="s">
        <v>347</v>
      </c>
      <c r="S42" s="2">
        <v>47</v>
      </c>
      <c r="T42" s="2"/>
      <c r="U42" s="14"/>
      <c r="V42" s="11"/>
      <c r="W42" s="12" t="s">
        <v>348</v>
      </c>
      <c r="X42" s="2"/>
      <c r="Y42" s="2"/>
      <c r="Z42" s="2"/>
      <c r="AA42" s="12" t="s">
        <v>349</v>
      </c>
      <c r="AB42" s="12"/>
      <c r="AC42" s="2" t="s">
        <v>105</v>
      </c>
    </row>
    <row r="44" spans="1:29" x14ac:dyDescent="0.25">
      <c r="G44" s="46">
        <f>SUM(G2:G43)</f>
        <v>395321.98</v>
      </c>
      <c r="H44" s="46">
        <f>SUM(H2:H43)</f>
        <v>191127.72</v>
      </c>
      <c r="M44" s="45">
        <f>SUM(M2:M43)</f>
        <v>195893.69000000003</v>
      </c>
      <c r="N44" s="45">
        <f>SUM(N1:N43)</f>
        <v>16222.859999999999</v>
      </c>
      <c r="U44" s="77"/>
    </row>
    <row r="45" spans="1:29" x14ac:dyDescent="0.25">
      <c r="A45" s="28"/>
      <c r="B45" s="21" t="s">
        <v>89</v>
      </c>
      <c r="F45" t="s">
        <v>350</v>
      </c>
      <c r="G45" s="46">
        <f>G14+G22+G32+G36+G37+G38+G39</f>
        <v>183378</v>
      </c>
    </row>
    <row r="46" spans="1:29" x14ac:dyDescent="0.25">
      <c r="A46" s="29"/>
      <c r="B46" s="21" t="s">
        <v>91</v>
      </c>
      <c r="J46">
        <v>351</v>
      </c>
      <c r="K46" s="46">
        <f>G44-23500</f>
        <v>371821.98</v>
      </c>
    </row>
    <row r="47" spans="1:29" x14ac:dyDescent="0.25">
      <c r="A47" s="30"/>
      <c r="B47" s="21" t="s">
        <v>92</v>
      </c>
    </row>
    <row r="48" spans="1:29" x14ac:dyDescent="0.25">
      <c r="A48" s="31"/>
      <c r="B48" s="21" t="s">
        <v>93</v>
      </c>
      <c r="T48">
        <f>SUM(T12:T47)</f>
        <v>4</v>
      </c>
      <c r="U48" s="77">
        <f>SUM(U12:U47)</f>
        <v>400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42"/>
  <sheetViews>
    <sheetView workbookViewId="0">
      <selection activeCell="V23" sqref="V23"/>
    </sheetView>
  </sheetViews>
  <sheetFormatPr defaultColWidth="8.85546875" defaultRowHeight="15" x14ac:dyDescent="0.25"/>
  <cols>
    <col min="1" max="1" width="12.5703125" customWidth="1"/>
    <col min="7" max="7" width="9.85546875" customWidth="1"/>
    <col min="13" max="13" width="13.42578125" customWidth="1"/>
    <col min="14" max="14" width="12.42578125" customWidth="1"/>
  </cols>
  <sheetData>
    <row r="1" spans="1:29" ht="24.75" x14ac:dyDescent="0.25">
      <c r="A1" s="1" t="s">
        <v>16</v>
      </c>
      <c r="B1" s="1" t="s">
        <v>17</v>
      </c>
      <c r="C1" s="2"/>
      <c r="D1" s="2"/>
      <c r="E1" s="2" t="s">
        <v>18</v>
      </c>
      <c r="F1" s="1" t="s">
        <v>19</v>
      </c>
      <c r="G1" s="1" t="s">
        <v>20</v>
      </c>
      <c r="H1" s="1" t="s">
        <v>21</v>
      </c>
      <c r="I1" s="1" t="s">
        <v>22</v>
      </c>
      <c r="J1" s="3" t="s">
        <v>23</v>
      </c>
      <c r="K1" s="4" t="s">
        <v>24</v>
      </c>
      <c r="L1" s="3" t="s">
        <v>25</v>
      </c>
      <c r="M1" s="3" t="s">
        <v>26</v>
      </c>
      <c r="N1" s="3" t="s">
        <v>27</v>
      </c>
      <c r="O1" s="3" t="s">
        <v>247</v>
      </c>
      <c r="P1" s="2" t="s">
        <v>29</v>
      </c>
      <c r="Q1" s="2" t="s">
        <v>30</v>
      </c>
      <c r="R1" s="2" t="s">
        <v>31</v>
      </c>
      <c r="S1" s="2" t="s">
        <v>32</v>
      </c>
      <c r="T1" s="1" t="s">
        <v>33</v>
      </c>
      <c r="U1" s="1" t="s">
        <v>34</v>
      </c>
      <c r="V1" s="1" t="s">
        <v>35</v>
      </c>
      <c r="W1" s="2" t="s">
        <v>36</v>
      </c>
      <c r="X1" s="32"/>
      <c r="Y1" s="32"/>
      <c r="Z1" s="32"/>
      <c r="AA1" s="2" t="s">
        <v>37</v>
      </c>
      <c r="AB1" s="2"/>
      <c r="AC1" s="2" t="s">
        <v>38</v>
      </c>
    </row>
    <row r="2" spans="1:29" x14ac:dyDescent="0.25">
      <c r="A2" s="5">
        <v>42747</v>
      </c>
      <c r="B2" s="6">
        <v>710035</v>
      </c>
      <c r="C2" s="16"/>
      <c r="D2" s="16"/>
      <c r="E2" s="2" t="s">
        <v>39</v>
      </c>
      <c r="F2" s="5">
        <v>42748</v>
      </c>
      <c r="G2" s="7">
        <v>2900</v>
      </c>
      <c r="H2" s="7">
        <v>2800</v>
      </c>
      <c r="I2" s="5">
        <v>42767</v>
      </c>
      <c r="J2" s="8">
        <v>2800</v>
      </c>
      <c r="K2" s="5"/>
      <c r="L2" s="8"/>
      <c r="M2" s="9">
        <v>2800</v>
      </c>
      <c r="N2" s="81">
        <f>_xlfn.IFNA(VLOOKUP(B2,'Principal Balance'!$A$2:B232,2,FALSE),"-")</f>
        <v>0</v>
      </c>
      <c r="O2" s="15"/>
      <c r="P2" s="2">
        <v>5.5</v>
      </c>
      <c r="Q2" s="2">
        <v>36</v>
      </c>
      <c r="R2" s="10">
        <v>695</v>
      </c>
      <c r="S2" s="2">
        <v>41</v>
      </c>
      <c r="T2" s="2"/>
      <c r="U2" s="14"/>
      <c r="V2" s="11"/>
      <c r="W2" s="12" t="s">
        <v>266</v>
      </c>
      <c r="X2" s="2"/>
      <c r="Y2" s="2"/>
      <c r="Z2" s="2"/>
      <c r="AA2" s="12" t="s">
        <v>212</v>
      </c>
      <c r="AB2" s="12"/>
      <c r="AC2" s="2" t="s">
        <v>74</v>
      </c>
    </row>
    <row r="3" spans="1:29" x14ac:dyDescent="0.25">
      <c r="A3" s="5">
        <v>42747</v>
      </c>
      <c r="B3" s="6">
        <v>710036</v>
      </c>
      <c r="C3" s="16"/>
      <c r="D3" s="16"/>
      <c r="E3" s="2" t="s">
        <v>39</v>
      </c>
      <c r="F3" s="5">
        <v>42752</v>
      </c>
      <c r="G3" s="7">
        <v>552.84</v>
      </c>
      <c r="H3" s="7">
        <v>552.84</v>
      </c>
      <c r="I3" s="5">
        <v>42759</v>
      </c>
      <c r="J3" s="8">
        <v>553</v>
      </c>
      <c r="K3" s="5"/>
      <c r="L3" s="8"/>
      <c r="M3" s="9">
        <v>552.84</v>
      </c>
      <c r="N3" s="81">
        <f>_xlfn.IFNA(VLOOKUP(B3,'Principal Balance'!$A$2:B233,2,FALSE),"-")</f>
        <v>0</v>
      </c>
      <c r="O3" s="13"/>
      <c r="P3" s="2">
        <v>5.5</v>
      </c>
      <c r="Q3" s="2">
        <v>24</v>
      </c>
      <c r="R3" s="10" t="s">
        <v>49</v>
      </c>
      <c r="S3" s="2">
        <v>21</v>
      </c>
      <c r="T3" s="2"/>
      <c r="U3" s="14"/>
      <c r="V3" s="11"/>
      <c r="W3" s="12" t="s">
        <v>351</v>
      </c>
      <c r="X3" s="2"/>
      <c r="Y3" s="2"/>
      <c r="Z3" s="2"/>
      <c r="AA3" s="12" t="s">
        <v>47</v>
      </c>
      <c r="AB3" s="12"/>
      <c r="AC3" s="2" t="s">
        <v>57</v>
      </c>
    </row>
    <row r="4" spans="1:29" x14ac:dyDescent="0.25">
      <c r="A4" s="5">
        <v>42747</v>
      </c>
      <c r="B4" s="6">
        <v>710037</v>
      </c>
      <c r="C4" s="16"/>
      <c r="D4" s="16"/>
      <c r="E4" s="2" t="s">
        <v>39</v>
      </c>
      <c r="F4" s="5">
        <v>42759</v>
      </c>
      <c r="G4" s="7">
        <v>5000</v>
      </c>
      <c r="H4" s="7">
        <v>4960</v>
      </c>
      <c r="I4" s="5">
        <v>42767</v>
      </c>
      <c r="J4" s="8">
        <v>4960</v>
      </c>
      <c r="K4" s="5"/>
      <c r="L4" s="8"/>
      <c r="M4" s="9">
        <v>4960</v>
      </c>
      <c r="N4" s="81">
        <f>_xlfn.IFNA(VLOOKUP(B4,'Principal Balance'!$A$2:B234,2,FALSE),"-")</f>
        <v>0</v>
      </c>
      <c r="O4" s="8"/>
      <c r="P4" s="2">
        <v>5.5</v>
      </c>
      <c r="Q4" s="2">
        <v>60</v>
      </c>
      <c r="R4" s="10">
        <v>646</v>
      </c>
      <c r="S4" s="2">
        <v>41</v>
      </c>
      <c r="T4" s="2"/>
      <c r="U4" s="14"/>
      <c r="V4" s="11"/>
      <c r="W4" s="12" t="s">
        <v>352</v>
      </c>
      <c r="X4" s="2"/>
      <c r="Y4" s="2"/>
      <c r="Z4" s="2"/>
      <c r="AA4" s="12"/>
      <c r="AB4" s="12"/>
      <c r="AC4" s="2" t="s">
        <v>353</v>
      </c>
    </row>
    <row r="5" spans="1:29" x14ac:dyDescent="0.25">
      <c r="A5" s="5">
        <v>42761</v>
      </c>
      <c r="B5" s="6">
        <v>610006</v>
      </c>
      <c r="C5" s="16"/>
      <c r="D5" s="16"/>
      <c r="E5" s="2" t="s">
        <v>39</v>
      </c>
      <c r="F5" s="5">
        <v>42765</v>
      </c>
      <c r="G5" s="7">
        <v>5000</v>
      </c>
      <c r="H5" s="7">
        <v>2990</v>
      </c>
      <c r="I5" s="5">
        <v>42767</v>
      </c>
      <c r="J5" s="8">
        <v>2990</v>
      </c>
      <c r="K5" s="7"/>
      <c r="L5" s="8"/>
      <c r="M5" s="9">
        <v>2990</v>
      </c>
      <c r="N5" s="81">
        <f>_xlfn.IFNA(VLOOKUP(B5,'Principal Balance'!$A$2:B235,2,FALSE),"-")</f>
        <v>0</v>
      </c>
      <c r="O5" s="15"/>
      <c r="P5" s="2">
        <v>5.5</v>
      </c>
      <c r="Q5" s="2">
        <v>36</v>
      </c>
      <c r="R5" s="10">
        <v>646</v>
      </c>
      <c r="S5" s="2">
        <v>25</v>
      </c>
      <c r="T5" s="2"/>
      <c r="U5" s="14"/>
      <c r="V5" s="11"/>
      <c r="W5" s="12" t="s">
        <v>53</v>
      </c>
      <c r="X5" s="2"/>
      <c r="Y5" s="2"/>
      <c r="Z5" s="2"/>
      <c r="AA5" s="12" t="s">
        <v>107</v>
      </c>
      <c r="AB5" s="12"/>
      <c r="AC5" s="2" t="s">
        <v>69</v>
      </c>
    </row>
    <row r="6" spans="1:29" x14ac:dyDescent="0.25">
      <c r="A6" s="5">
        <v>42775</v>
      </c>
      <c r="B6" s="6">
        <v>710038</v>
      </c>
      <c r="C6" s="16"/>
      <c r="D6" s="16"/>
      <c r="E6" s="2" t="s">
        <v>39</v>
      </c>
      <c r="F6" s="5">
        <v>42926</v>
      </c>
      <c r="G6" s="7">
        <v>10000</v>
      </c>
      <c r="H6" s="7">
        <v>10000</v>
      </c>
      <c r="I6" s="5"/>
      <c r="J6" s="8">
        <v>10000</v>
      </c>
      <c r="K6" s="5"/>
      <c r="L6" s="8"/>
      <c r="M6" s="9">
        <v>10000</v>
      </c>
      <c r="N6" s="81">
        <v>0</v>
      </c>
      <c r="O6" s="66"/>
      <c r="P6" s="2">
        <v>5.5</v>
      </c>
      <c r="Q6" s="2">
        <v>60</v>
      </c>
      <c r="R6" s="10">
        <v>714</v>
      </c>
      <c r="S6" s="2">
        <v>50</v>
      </c>
      <c r="T6" s="30"/>
      <c r="U6" s="68"/>
      <c r="V6" s="67"/>
      <c r="W6" s="12" t="s">
        <v>354</v>
      </c>
      <c r="X6" s="2"/>
      <c r="Y6" s="2"/>
      <c r="Z6" s="2"/>
      <c r="AA6" s="12" t="s">
        <v>47</v>
      </c>
      <c r="AB6" s="12"/>
      <c r="AC6" s="2" t="s">
        <v>85</v>
      </c>
    </row>
    <row r="7" spans="1:29" x14ac:dyDescent="0.25">
      <c r="A7" s="5">
        <v>42789</v>
      </c>
      <c r="B7" s="6"/>
      <c r="C7" s="16"/>
      <c r="D7" s="16"/>
      <c r="E7" s="2" t="s">
        <v>39</v>
      </c>
      <c r="F7" s="5" t="s">
        <v>49</v>
      </c>
      <c r="G7" s="7">
        <v>4000</v>
      </c>
      <c r="H7" s="7"/>
      <c r="I7" s="5"/>
      <c r="J7" s="8"/>
      <c r="K7" s="5"/>
      <c r="L7" s="8"/>
      <c r="M7" s="8"/>
      <c r="N7" s="81" t="str">
        <f>_xlfn.IFNA(VLOOKUP(B7,'Principal Balance'!$A$2:B237,2,FALSE),"-")</f>
        <v>-</v>
      </c>
      <c r="O7" s="26"/>
      <c r="P7" s="2"/>
      <c r="Q7" s="2"/>
      <c r="R7" s="10">
        <v>662</v>
      </c>
      <c r="S7" s="2">
        <v>35</v>
      </c>
      <c r="T7" s="2"/>
      <c r="U7" s="14"/>
      <c r="V7" s="11"/>
      <c r="W7" s="12" t="s">
        <v>266</v>
      </c>
      <c r="X7" s="2"/>
      <c r="Y7" s="2"/>
      <c r="Z7" s="2"/>
      <c r="AA7" s="12" t="s">
        <v>79</v>
      </c>
      <c r="AB7" s="12"/>
      <c r="AC7" s="2" t="s">
        <v>216</v>
      </c>
    </row>
    <row r="8" spans="1:29" x14ac:dyDescent="0.25">
      <c r="A8" s="5">
        <v>42800</v>
      </c>
      <c r="B8" s="6">
        <v>710039</v>
      </c>
      <c r="C8" s="16"/>
      <c r="D8" s="16"/>
      <c r="E8" s="2" t="s">
        <v>39</v>
      </c>
      <c r="F8" s="5">
        <v>42801</v>
      </c>
      <c r="G8" s="7">
        <v>19205</v>
      </c>
      <c r="H8" s="7">
        <v>5000</v>
      </c>
      <c r="I8" s="5"/>
      <c r="J8" s="8">
        <v>5000</v>
      </c>
      <c r="K8" s="5"/>
      <c r="L8" s="8"/>
      <c r="M8" s="9">
        <v>5000</v>
      </c>
      <c r="N8" s="81">
        <f>_xlfn.IFNA(VLOOKUP(B8,'Principal Balance'!$A$2:B238,2,FALSE),"-")</f>
        <v>-42.48</v>
      </c>
      <c r="O8" s="8"/>
      <c r="P8" s="2">
        <v>5.5</v>
      </c>
      <c r="Q8" s="2">
        <v>48</v>
      </c>
      <c r="R8" s="10">
        <v>741</v>
      </c>
      <c r="S8" s="2">
        <v>18</v>
      </c>
      <c r="T8" s="2"/>
      <c r="U8" s="14"/>
      <c r="V8" s="11"/>
      <c r="W8" s="12" t="s">
        <v>355</v>
      </c>
      <c r="X8" s="2"/>
      <c r="Y8" s="2"/>
      <c r="Z8" s="2"/>
      <c r="AA8" s="12" t="s">
        <v>249</v>
      </c>
      <c r="AB8" s="12"/>
      <c r="AC8" s="2" t="s">
        <v>356</v>
      </c>
    </row>
    <row r="9" spans="1:29" x14ac:dyDescent="0.25">
      <c r="A9" s="5">
        <v>42800</v>
      </c>
      <c r="B9" s="6">
        <v>610007</v>
      </c>
      <c r="C9" s="16"/>
      <c r="D9" s="16"/>
      <c r="E9" s="2" t="s">
        <v>39</v>
      </c>
      <c r="F9" s="5">
        <v>42804</v>
      </c>
      <c r="G9" s="7">
        <v>3590</v>
      </c>
      <c r="H9" s="7">
        <v>3590</v>
      </c>
      <c r="I9" s="5"/>
      <c r="J9" s="8">
        <v>3590</v>
      </c>
      <c r="K9" s="5"/>
      <c r="L9" s="8"/>
      <c r="M9" s="9">
        <v>3590</v>
      </c>
      <c r="N9" s="81">
        <f>_xlfn.IFNA(VLOOKUP(B9,'Principal Balance'!$A$2:B239,2,FALSE),"-")</f>
        <v>1601.29</v>
      </c>
      <c r="O9" s="58"/>
      <c r="P9" s="2">
        <v>5.5</v>
      </c>
      <c r="Q9" s="2">
        <v>60</v>
      </c>
      <c r="R9" s="10">
        <v>790</v>
      </c>
      <c r="S9" s="2">
        <v>18</v>
      </c>
      <c r="T9" s="2"/>
      <c r="U9" s="14"/>
      <c r="V9" s="11"/>
      <c r="W9" s="12" t="s">
        <v>53</v>
      </c>
      <c r="X9" s="2"/>
      <c r="Y9" s="2"/>
      <c r="Z9" s="2"/>
      <c r="AA9" s="12" t="s">
        <v>249</v>
      </c>
      <c r="AB9" s="12"/>
      <c r="AC9" s="2" t="s">
        <v>85</v>
      </c>
    </row>
    <row r="10" spans="1:29" x14ac:dyDescent="0.25">
      <c r="A10" s="5">
        <v>42831</v>
      </c>
      <c r="B10" s="6">
        <v>710040</v>
      </c>
      <c r="C10" s="16"/>
      <c r="D10" s="16"/>
      <c r="E10" s="2" t="s">
        <v>39</v>
      </c>
      <c r="F10" s="5"/>
      <c r="G10" s="7">
        <v>4200</v>
      </c>
      <c r="H10" s="7">
        <v>3699</v>
      </c>
      <c r="I10" s="5"/>
      <c r="J10" s="8">
        <v>3699</v>
      </c>
      <c r="K10" s="5"/>
      <c r="L10" s="8"/>
      <c r="M10" s="9">
        <v>3699</v>
      </c>
      <c r="N10" s="81">
        <f>_xlfn.IFNA(VLOOKUP(B10,'Principal Balance'!$A$2:B240,2,FALSE),"-")</f>
        <v>0.33</v>
      </c>
      <c r="O10" s="8"/>
      <c r="P10" s="2">
        <v>5.5</v>
      </c>
      <c r="Q10" s="2">
        <v>60</v>
      </c>
      <c r="R10" s="10">
        <v>595</v>
      </c>
      <c r="S10" s="2">
        <v>28</v>
      </c>
      <c r="T10" s="2"/>
      <c r="U10" s="14"/>
      <c r="V10" s="11"/>
      <c r="W10" s="12" t="s">
        <v>357</v>
      </c>
      <c r="X10" s="2"/>
      <c r="Y10" s="2"/>
      <c r="Z10" s="2"/>
      <c r="AA10" s="12" t="s">
        <v>255</v>
      </c>
      <c r="AB10" s="12"/>
      <c r="AC10" s="2" t="s">
        <v>57</v>
      </c>
    </row>
    <row r="11" spans="1:29" x14ac:dyDescent="0.25">
      <c r="A11" s="5">
        <v>42852</v>
      </c>
      <c r="B11" s="6">
        <v>710054</v>
      </c>
      <c r="C11" s="16"/>
      <c r="D11" s="16"/>
      <c r="E11" s="2" t="s">
        <v>39</v>
      </c>
      <c r="F11" s="5">
        <v>43024</v>
      </c>
      <c r="G11" s="7">
        <v>12100</v>
      </c>
      <c r="H11" s="7">
        <v>3478</v>
      </c>
      <c r="I11" s="5"/>
      <c r="J11" s="8">
        <v>3478</v>
      </c>
      <c r="K11" s="5"/>
      <c r="L11" s="8"/>
      <c r="M11" s="9">
        <v>3478</v>
      </c>
      <c r="N11" s="81">
        <f>_xlfn.IFNA(VLOOKUP(B11,'Principal Balance'!$A$2:B241,2,FALSE),"-")</f>
        <v>0</v>
      </c>
      <c r="O11" s="8"/>
      <c r="P11" s="2"/>
      <c r="Q11" s="2"/>
      <c r="R11" s="10">
        <v>741</v>
      </c>
      <c r="S11" s="2">
        <v>13</v>
      </c>
      <c r="T11" s="2"/>
      <c r="U11" s="14"/>
      <c r="V11" s="11"/>
      <c r="W11" s="12" t="s">
        <v>292</v>
      </c>
      <c r="X11" s="2"/>
      <c r="Y11" s="2"/>
      <c r="Z11" s="2"/>
      <c r="AA11" s="12" t="s">
        <v>72</v>
      </c>
      <c r="AB11" s="12"/>
      <c r="AC11" s="2" t="s">
        <v>111</v>
      </c>
    </row>
    <row r="12" spans="1:29" x14ac:dyDescent="0.25">
      <c r="A12" s="5">
        <v>42866</v>
      </c>
      <c r="B12" s="6"/>
      <c r="C12" s="16"/>
      <c r="D12" s="16"/>
      <c r="E12" s="2" t="s">
        <v>258</v>
      </c>
      <c r="F12" s="5"/>
      <c r="G12" s="7">
        <v>30000</v>
      </c>
      <c r="H12" s="7"/>
      <c r="I12" s="5"/>
      <c r="J12" s="8"/>
      <c r="K12" s="5"/>
      <c r="L12" s="8"/>
      <c r="M12" s="8"/>
      <c r="N12" s="81" t="str">
        <f>_xlfn.IFNA(VLOOKUP(B12,'Principal Balance'!$A$2:B242,2,FALSE),"-")</f>
        <v>-</v>
      </c>
      <c r="O12" s="8"/>
      <c r="P12" s="2">
        <v>5</v>
      </c>
      <c r="Q12" s="2">
        <v>84</v>
      </c>
      <c r="R12" s="10" t="s">
        <v>358</v>
      </c>
      <c r="S12" s="2">
        <v>20</v>
      </c>
      <c r="T12" s="2"/>
      <c r="U12" s="14"/>
      <c r="V12" s="11"/>
      <c r="W12" s="12" t="s">
        <v>248</v>
      </c>
      <c r="X12" s="2"/>
      <c r="Y12" s="2"/>
      <c r="Z12" s="2"/>
      <c r="AA12" s="12" t="s">
        <v>249</v>
      </c>
      <c r="AB12" s="12"/>
      <c r="AC12" s="2" t="s">
        <v>147</v>
      </c>
    </row>
    <row r="13" spans="1:29" x14ac:dyDescent="0.25">
      <c r="A13" s="5">
        <v>42873</v>
      </c>
      <c r="B13" s="6">
        <v>710041</v>
      </c>
      <c r="C13" s="16"/>
      <c r="D13" s="16"/>
      <c r="E13" s="2" t="s">
        <v>39</v>
      </c>
      <c r="F13" s="5">
        <v>42879</v>
      </c>
      <c r="G13" s="7">
        <v>4500</v>
      </c>
      <c r="H13" s="7">
        <v>4300</v>
      </c>
      <c r="I13" s="5">
        <v>42881</v>
      </c>
      <c r="J13" s="8">
        <v>4300</v>
      </c>
      <c r="K13" s="5"/>
      <c r="L13" s="8"/>
      <c r="M13" s="9">
        <v>4300</v>
      </c>
      <c r="N13" s="81">
        <f>_xlfn.IFNA(VLOOKUP(B13,'Principal Balance'!$A$2:B243,2,FALSE),"-")</f>
        <v>0</v>
      </c>
      <c r="O13" s="8"/>
      <c r="P13" s="2">
        <v>5.5</v>
      </c>
      <c r="Q13" s="2">
        <v>48</v>
      </c>
      <c r="R13" s="10" t="s">
        <v>359</v>
      </c>
      <c r="S13" s="2">
        <v>19</v>
      </c>
      <c r="T13" s="2"/>
      <c r="U13" s="14"/>
      <c r="V13" s="11"/>
      <c r="W13" s="12" t="s">
        <v>53</v>
      </c>
      <c r="X13" s="2"/>
      <c r="Y13" s="2"/>
      <c r="Z13" s="2"/>
      <c r="AA13" s="12" t="s">
        <v>107</v>
      </c>
      <c r="AB13" s="12"/>
      <c r="AC13" s="2" t="s">
        <v>69</v>
      </c>
    </row>
    <row r="14" spans="1:29" x14ac:dyDescent="0.25">
      <c r="A14" s="5">
        <v>42880</v>
      </c>
      <c r="B14" s="6"/>
      <c r="C14" s="16"/>
      <c r="D14" s="16"/>
      <c r="E14" s="2" t="s">
        <v>39</v>
      </c>
      <c r="F14" s="5"/>
      <c r="G14" s="7">
        <v>0</v>
      </c>
      <c r="H14" s="7"/>
      <c r="I14" s="5"/>
      <c r="J14" s="8"/>
      <c r="K14" s="5"/>
      <c r="L14" s="8"/>
      <c r="M14" s="8">
        <v>0</v>
      </c>
      <c r="N14" s="81" t="str">
        <f>_xlfn.IFNA(VLOOKUP(B14,'Principal Balance'!$A$2:B244,2,FALSE),"-")</f>
        <v>-</v>
      </c>
      <c r="O14" s="26"/>
      <c r="P14" s="2">
        <v>5.5</v>
      </c>
      <c r="Q14" s="2">
        <v>36</v>
      </c>
      <c r="R14" s="10">
        <v>794</v>
      </c>
      <c r="S14" s="2">
        <v>36</v>
      </c>
      <c r="T14" s="2"/>
      <c r="U14" s="14"/>
      <c r="V14" s="11"/>
      <c r="W14" s="12" t="s">
        <v>360</v>
      </c>
      <c r="X14" s="2"/>
      <c r="Y14" s="2"/>
      <c r="Z14" s="2"/>
      <c r="AA14" s="12" t="s">
        <v>361</v>
      </c>
      <c r="AB14" s="12"/>
      <c r="AC14" s="2" t="s">
        <v>62</v>
      </c>
    </row>
    <row r="15" spans="1:29" ht="24.75" x14ac:dyDescent="0.25">
      <c r="A15" s="5">
        <v>42880</v>
      </c>
      <c r="B15" s="6">
        <v>610008</v>
      </c>
      <c r="C15" s="1" t="s">
        <v>309</v>
      </c>
      <c r="D15" s="1"/>
      <c r="E15" s="2" t="s">
        <v>39</v>
      </c>
      <c r="F15" s="5">
        <v>42892</v>
      </c>
      <c r="G15" s="7">
        <v>5000</v>
      </c>
      <c r="H15" s="7">
        <v>5000</v>
      </c>
      <c r="I15" s="5"/>
      <c r="J15" s="8">
        <v>5000</v>
      </c>
      <c r="K15" s="5"/>
      <c r="L15" s="8"/>
      <c r="M15" s="9">
        <v>5000</v>
      </c>
      <c r="N15" s="81">
        <f>_xlfn.IFNA(VLOOKUP(B15,'Principal Balance'!$A$2:B245,2,FALSE),"-")</f>
        <v>0</v>
      </c>
      <c r="O15" s="15"/>
      <c r="P15" s="2">
        <v>5.5</v>
      </c>
      <c r="Q15" s="2">
        <v>48</v>
      </c>
      <c r="R15" s="10" t="s">
        <v>362</v>
      </c>
      <c r="S15" s="2">
        <v>50</v>
      </c>
      <c r="T15" s="2"/>
      <c r="U15" s="14"/>
      <c r="V15" s="11"/>
      <c r="W15" s="12" t="s">
        <v>363</v>
      </c>
      <c r="X15" s="2"/>
      <c r="Y15" s="2"/>
      <c r="Z15" s="2"/>
      <c r="AA15" s="12" t="s">
        <v>47</v>
      </c>
      <c r="AB15" s="12"/>
      <c r="AC15" s="2" t="s">
        <v>176</v>
      </c>
    </row>
    <row r="16" spans="1:29" x14ac:dyDescent="0.25">
      <c r="A16" s="5">
        <v>42901</v>
      </c>
      <c r="B16" s="6">
        <v>710042</v>
      </c>
      <c r="C16" s="1"/>
      <c r="D16" s="1"/>
      <c r="E16" s="2" t="s">
        <v>39</v>
      </c>
      <c r="F16" s="5">
        <v>42913</v>
      </c>
      <c r="G16" s="7">
        <v>13756</v>
      </c>
      <c r="H16" s="7">
        <v>13431</v>
      </c>
      <c r="I16" s="5"/>
      <c r="J16" s="8">
        <v>13431</v>
      </c>
      <c r="K16" s="5"/>
      <c r="L16" s="8"/>
      <c r="M16" s="9">
        <v>13431</v>
      </c>
      <c r="N16" s="81">
        <f>_xlfn.IFNA(VLOOKUP(B16,'Principal Balance'!$A$2:B246,2,FALSE),"-")</f>
        <v>0</v>
      </c>
      <c r="O16" s="15"/>
      <c r="P16" s="2">
        <v>5.5</v>
      </c>
      <c r="Q16" s="2">
        <v>60</v>
      </c>
      <c r="R16" s="10">
        <v>686</v>
      </c>
      <c r="S16" s="2">
        <v>42</v>
      </c>
      <c r="T16" s="2"/>
      <c r="U16" s="14"/>
      <c r="V16" s="11"/>
      <c r="W16" s="12" t="s">
        <v>328</v>
      </c>
      <c r="X16" s="2"/>
      <c r="Y16" s="2"/>
      <c r="Z16" s="2"/>
      <c r="AA16" s="12" t="s">
        <v>47</v>
      </c>
      <c r="AB16" s="12"/>
      <c r="AC16" s="2" t="s">
        <v>69</v>
      </c>
    </row>
    <row r="17" spans="1:29" x14ac:dyDescent="0.25">
      <c r="A17" s="5">
        <v>42908</v>
      </c>
      <c r="B17" s="6"/>
      <c r="C17" s="1"/>
      <c r="D17" s="1"/>
      <c r="E17" s="2" t="s">
        <v>258</v>
      </c>
      <c r="F17" s="5"/>
      <c r="G17" s="7">
        <v>25000</v>
      </c>
      <c r="H17" s="7"/>
      <c r="I17" s="5"/>
      <c r="J17" s="8"/>
      <c r="K17" s="5"/>
      <c r="L17" s="8"/>
      <c r="M17" s="8"/>
      <c r="N17" s="81" t="str">
        <f>_xlfn.IFNA(VLOOKUP(B17,'Principal Balance'!$A$2:B247,2,FALSE),"-")</f>
        <v>-</v>
      </c>
      <c r="O17" s="8"/>
      <c r="P17" s="2">
        <v>5</v>
      </c>
      <c r="Q17" s="2">
        <v>84</v>
      </c>
      <c r="R17" s="10" t="s">
        <v>364</v>
      </c>
      <c r="S17" s="2">
        <v>46</v>
      </c>
      <c r="T17" s="2"/>
      <c r="U17" s="14"/>
      <c r="V17" s="11"/>
      <c r="W17" s="12" t="s">
        <v>248</v>
      </c>
      <c r="X17" s="2"/>
      <c r="Y17" s="2"/>
      <c r="Z17" s="2"/>
      <c r="AA17" s="12" t="s">
        <v>365</v>
      </c>
      <c r="AB17" s="12"/>
      <c r="AC17" s="2" t="s">
        <v>82</v>
      </c>
    </row>
    <row r="18" spans="1:29" x14ac:dyDescent="0.25">
      <c r="A18" s="5">
        <v>42915</v>
      </c>
      <c r="B18" s="6">
        <v>710043</v>
      </c>
      <c r="C18" s="1"/>
      <c r="D18" s="1"/>
      <c r="E18" s="2" t="s">
        <v>39</v>
      </c>
      <c r="F18" s="5">
        <v>42919</v>
      </c>
      <c r="G18" s="7">
        <v>20000</v>
      </c>
      <c r="H18" s="7">
        <v>19715</v>
      </c>
      <c r="I18" s="5"/>
      <c r="J18" s="8">
        <v>19715</v>
      </c>
      <c r="K18" s="5"/>
      <c r="L18" s="8"/>
      <c r="M18" s="9">
        <v>19715</v>
      </c>
      <c r="N18" s="81">
        <f>_xlfn.IFNA(VLOOKUP(B18,'Principal Balance'!$A$2:B248,2,FALSE),"-")</f>
        <v>0</v>
      </c>
      <c r="O18" s="17"/>
      <c r="P18" s="2">
        <v>5.5</v>
      </c>
      <c r="Q18" s="2">
        <v>60</v>
      </c>
      <c r="R18" s="10">
        <v>599</v>
      </c>
      <c r="S18" s="2">
        <v>24</v>
      </c>
      <c r="T18" s="2"/>
      <c r="U18" s="14"/>
      <c r="V18" s="11"/>
      <c r="W18" s="12" t="s">
        <v>366</v>
      </c>
      <c r="X18" s="2"/>
      <c r="Y18" s="2"/>
      <c r="Z18" s="2"/>
      <c r="AA18" s="12" t="s">
        <v>365</v>
      </c>
      <c r="AB18" s="12"/>
      <c r="AC18" s="2" t="s">
        <v>134</v>
      </c>
    </row>
    <row r="19" spans="1:29" x14ac:dyDescent="0.25">
      <c r="A19" s="5">
        <v>42922</v>
      </c>
      <c r="B19" s="6">
        <v>710044</v>
      </c>
      <c r="C19" s="1"/>
      <c r="D19" s="1"/>
      <c r="E19" s="2" t="s">
        <v>39</v>
      </c>
      <c r="F19" s="5">
        <v>42929</v>
      </c>
      <c r="G19" s="7">
        <v>6000</v>
      </c>
      <c r="H19" s="7">
        <f>1712+3518</f>
        <v>5230</v>
      </c>
      <c r="I19" s="5"/>
      <c r="J19" s="8">
        <v>5230</v>
      </c>
      <c r="K19" s="5"/>
      <c r="L19" s="8"/>
      <c r="M19" s="9">
        <v>5230</v>
      </c>
      <c r="N19" s="81">
        <f>_xlfn.IFNA(VLOOKUP(B19,'Principal Balance'!$A$2:B249,2,FALSE),"-")</f>
        <v>-0.02</v>
      </c>
      <c r="O19" s="8"/>
      <c r="P19" s="2">
        <v>5.5</v>
      </c>
      <c r="Q19" s="2">
        <v>48</v>
      </c>
      <c r="R19" s="10">
        <v>597</v>
      </c>
      <c r="S19" s="2">
        <v>49</v>
      </c>
      <c r="T19" s="2"/>
      <c r="U19" s="14"/>
      <c r="V19" s="11"/>
      <c r="W19" s="12" t="s">
        <v>367</v>
      </c>
      <c r="X19" s="2"/>
      <c r="Y19" s="2"/>
      <c r="Z19" s="2"/>
      <c r="AA19" s="12" t="s">
        <v>249</v>
      </c>
      <c r="AB19" s="12"/>
      <c r="AC19" s="2" t="s">
        <v>164</v>
      </c>
    </row>
    <row r="20" spans="1:29" ht="24.75" x14ac:dyDescent="0.25">
      <c r="A20" s="5">
        <v>42929</v>
      </c>
      <c r="B20" s="6">
        <v>710045</v>
      </c>
      <c r="C20" s="1" t="s">
        <v>309</v>
      </c>
      <c r="D20" s="1"/>
      <c r="E20" s="2" t="s">
        <v>39</v>
      </c>
      <c r="F20" s="5">
        <v>42930</v>
      </c>
      <c r="G20" s="7">
        <v>1384</v>
      </c>
      <c r="H20" s="7">
        <v>1384</v>
      </c>
      <c r="I20" s="5">
        <v>42934</v>
      </c>
      <c r="J20" s="8">
        <v>1384</v>
      </c>
      <c r="K20" s="5"/>
      <c r="L20" s="8"/>
      <c r="M20" s="9">
        <v>1384</v>
      </c>
      <c r="N20" s="81">
        <f>_xlfn.IFNA(VLOOKUP(B20,'Principal Balance'!$A$2:B250,2,FALSE),"-")</f>
        <v>0</v>
      </c>
      <c r="O20" s="60"/>
      <c r="P20" s="2">
        <v>5.5</v>
      </c>
      <c r="Q20" s="2">
        <v>48</v>
      </c>
      <c r="R20" s="10" t="s">
        <v>368</v>
      </c>
      <c r="S20" s="2">
        <v>34</v>
      </c>
      <c r="T20" s="2"/>
      <c r="U20" s="14"/>
      <c r="V20" s="11"/>
      <c r="W20" s="12" t="s">
        <v>369</v>
      </c>
      <c r="X20" s="2"/>
      <c r="Y20" s="2"/>
      <c r="Z20" s="2"/>
      <c r="AA20" s="12" t="s">
        <v>47</v>
      </c>
      <c r="AB20" s="12"/>
      <c r="AC20" s="2" t="s">
        <v>62</v>
      </c>
    </row>
    <row r="21" spans="1:29" x14ac:dyDescent="0.25">
      <c r="A21" s="5">
        <v>42929</v>
      </c>
      <c r="B21" s="6">
        <v>710046</v>
      </c>
      <c r="C21" s="1"/>
      <c r="D21" s="1"/>
      <c r="E21" s="2" t="s">
        <v>39</v>
      </c>
      <c r="F21" s="5">
        <v>42933</v>
      </c>
      <c r="G21" s="7">
        <v>150</v>
      </c>
      <c r="H21" s="7">
        <v>99</v>
      </c>
      <c r="I21" s="5">
        <v>42937</v>
      </c>
      <c r="J21" s="8">
        <v>99</v>
      </c>
      <c r="K21" s="5"/>
      <c r="L21" s="8"/>
      <c r="M21" s="9">
        <v>99</v>
      </c>
      <c r="N21" s="81">
        <f>_xlfn.IFNA(VLOOKUP(B21,'Principal Balance'!$A$2:B251,2,FALSE),"-")</f>
        <v>0</v>
      </c>
      <c r="O21" s="15"/>
      <c r="P21" s="2">
        <v>5.5</v>
      </c>
      <c r="Q21" s="2">
        <v>6</v>
      </c>
      <c r="R21" s="10" t="s">
        <v>49</v>
      </c>
      <c r="S21" s="2">
        <v>21</v>
      </c>
      <c r="T21" s="2"/>
      <c r="U21" s="14"/>
      <c r="V21" s="11"/>
      <c r="W21" s="12" t="s">
        <v>370</v>
      </c>
      <c r="X21" s="2"/>
      <c r="Y21" s="2"/>
      <c r="Z21" s="2"/>
      <c r="AA21" s="12" t="s">
        <v>47</v>
      </c>
      <c r="AB21" s="12"/>
      <c r="AC21" s="2" t="s">
        <v>57</v>
      </c>
    </row>
    <row r="22" spans="1:29" x14ac:dyDescent="0.25">
      <c r="A22" s="5">
        <v>42943</v>
      </c>
      <c r="B22" s="6">
        <v>710047</v>
      </c>
      <c r="C22" s="1"/>
      <c r="D22" s="1"/>
      <c r="E22" s="2" t="s">
        <v>39</v>
      </c>
      <c r="F22" s="5">
        <v>42951</v>
      </c>
      <c r="G22" s="7">
        <v>10000</v>
      </c>
      <c r="H22" s="7">
        <v>10000</v>
      </c>
      <c r="I22" s="5">
        <v>42956</v>
      </c>
      <c r="J22" s="8">
        <v>10000</v>
      </c>
      <c r="K22" s="5"/>
      <c r="L22" s="8"/>
      <c r="M22" s="9">
        <v>10000</v>
      </c>
      <c r="N22" s="81">
        <f>_xlfn.IFNA(VLOOKUP(B22,'Principal Balance'!$A$2:B252,2,FALSE),"-")</f>
        <v>0</v>
      </c>
      <c r="O22" s="15"/>
      <c r="P22" s="2">
        <v>5.5</v>
      </c>
      <c r="Q22" s="2">
        <v>60</v>
      </c>
      <c r="R22" s="10" t="s">
        <v>371</v>
      </c>
      <c r="S22" s="2">
        <v>25</v>
      </c>
      <c r="T22" s="2"/>
      <c r="U22" s="14"/>
      <c r="V22" s="11"/>
      <c r="W22" s="12" t="s">
        <v>328</v>
      </c>
      <c r="X22" s="2"/>
      <c r="Y22" s="2"/>
      <c r="Z22" s="2"/>
      <c r="AA22" s="12" t="s">
        <v>314</v>
      </c>
      <c r="AB22" s="12"/>
      <c r="AC22" s="2" t="s">
        <v>198</v>
      </c>
    </row>
    <row r="23" spans="1:29" x14ac:dyDescent="0.25">
      <c r="A23" s="5">
        <v>42957</v>
      </c>
      <c r="B23" s="6">
        <v>710048</v>
      </c>
      <c r="C23" s="1"/>
      <c r="D23" s="1"/>
      <c r="E23" s="2" t="s">
        <v>39</v>
      </c>
      <c r="F23" s="5">
        <v>42970</v>
      </c>
      <c r="G23" s="7">
        <v>18000</v>
      </c>
      <c r="H23" s="7">
        <v>16500</v>
      </c>
      <c r="I23" s="5"/>
      <c r="J23" s="8">
        <v>16500</v>
      </c>
      <c r="K23" s="5"/>
      <c r="L23" s="8"/>
      <c r="M23" s="9">
        <v>16500</v>
      </c>
      <c r="N23" s="81">
        <f>_xlfn.IFNA(VLOOKUP(B23,'Principal Balance'!$A$2:B253,2,FALSE),"-")</f>
        <v>0</v>
      </c>
      <c r="O23" s="58"/>
      <c r="P23" s="2">
        <v>5.5</v>
      </c>
      <c r="Q23" s="2">
        <v>60</v>
      </c>
      <c r="R23" s="10" t="s">
        <v>372</v>
      </c>
      <c r="S23" s="2">
        <v>38</v>
      </c>
      <c r="T23" s="2"/>
      <c r="U23" s="14"/>
      <c r="V23" s="11"/>
      <c r="W23" s="12" t="s">
        <v>328</v>
      </c>
      <c r="X23" s="2"/>
      <c r="Y23" s="2"/>
      <c r="Z23" s="2"/>
      <c r="AA23" s="12" t="s">
        <v>249</v>
      </c>
      <c r="AB23" s="12"/>
      <c r="AC23" s="2" t="s">
        <v>142</v>
      </c>
    </row>
    <row r="24" spans="1:29" ht="24.75" x14ac:dyDescent="0.25">
      <c r="A24" s="5">
        <v>42964</v>
      </c>
      <c r="B24" s="6">
        <v>710049</v>
      </c>
      <c r="C24" s="1" t="s">
        <v>309</v>
      </c>
      <c r="D24" s="1"/>
      <c r="E24" s="2" t="s">
        <v>39</v>
      </c>
      <c r="F24" s="5">
        <v>42971</v>
      </c>
      <c r="G24" s="7">
        <v>1615</v>
      </c>
      <c r="H24" s="7">
        <v>1615</v>
      </c>
      <c r="I24" s="5">
        <v>42971</v>
      </c>
      <c r="J24" s="8">
        <v>1615</v>
      </c>
      <c r="K24" s="5"/>
      <c r="L24" s="8"/>
      <c r="M24" s="9">
        <v>1615</v>
      </c>
      <c r="N24" s="81">
        <f>_xlfn.IFNA(VLOOKUP(B24,'Principal Balance'!$A$2:B254,2,FALSE),"-")</f>
        <v>0</v>
      </c>
      <c r="O24" s="15"/>
      <c r="P24" s="2">
        <v>5.5</v>
      </c>
      <c r="Q24" s="2">
        <v>30</v>
      </c>
      <c r="R24" s="10" t="s">
        <v>373</v>
      </c>
      <c r="S24" s="2">
        <v>12</v>
      </c>
      <c r="T24" s="2"/>
      <c r="U24" s="14"/>
      <c r="V24" s="11"/>
      <c r="W24" s="12" t="s">
        <v>352</v>
      </c>
      <c r="X24" s="2"/>
      <c r="Y24" s="2"/>
      <c r="Z24" s="2"/>
      <c r="AA24" s="12" t="s">
        <v>47</v>
      </c>
      <c r="AB24" s="12"/>
      <c r="AC24" s="2" t="s">
        <v>44</v>
      </c>
    </row>
    <row r="25" spans="1:29" x14ac:dyDescent="0.25">
      <c r="A25" s="5">
        <v>42971</v>
      </c>
      <c r="B25" s="6"/>
      <c r="C25" s="1"/>
      <c r="D25" s="1"/>
      <c r="E25" s="2" t="s">
        <v>258</v>
      </c>
      <c r="F25" s="5"/>
      <c r="G25" s="7">
        <v>35000</v>
      </c>
      <c r="H25" s="7"/>
      <c r="I25" s="5"/>
      <c r="J25" s="8"/>
      <c r="K25" s="5"/>
      <c r="L25" s="8"/>
      <c r="M25" s="9"/>
      <c r="N25" s="81" t="str">
        <f>_xlfn.IFNA(VLOOKUP(B25,'Principal Balance'!$A$2:B255,2,FALSE),"-")</f>
        <v>-</v>
      </c>
      <c r="O25" s="8"/>
      <c r="P25" s="2">
        <v>5</v>
      </c>
      <c r="Q25" s="2">
        <v>84</v>
      </c>
      <c r="R25" s="10">
        <v>659</v>
      </c>
      <c r="S25" s="2">
        <v>38</v>
      </c>
      <c r="T25" s="2"/>
      <c r="U25" s="14"/>
      <c r="V25" s="11"/>
      <c r="W25" s="12" t="s">
        <v>66</v>
      </c>
      <c r="X25" s="2"/>
      <c r="Y25" s="2"/>
      <c r="Z25" s="2"/>
      <c r="AA25" s="12" t="s">
        <v>249</v>
      </c>
      <c r="AB25" s="12"/>
      <c r="AC25" s="2" t="s">
        <v>134</v>
      </c>
    </row>
    <row r="26" spans="1:29" x14ac:dyDescent="0.25">
      <c r="A26" s="5">
        <v>42976</v>
      </c>
      <c r="B26" s="6">
        <v>710050</v>
      </c>
      <c r="C26" s="1"/>
      <c r="D26" s="1"/>
      <c r="E26" s="2" t="s">
        <v>39</v>
      </c>
      <c r="F26" s="5">
        <v>42976</v>
      </c>
      <c r="G26" s="7">
        <v>9420</v>
      </c>
      <c r="H26" s="7">
        <v>9420</v>
      </c>
      <c r="I26" s="5"/>
      <c r="J26" s="8">
        <v>9420</v>
      </c>
      <c r="K26" s="5"/>
      <c r="L26" s="8"/>
      <c r="M26" s="9">
        <v>9420</v>
      </c>
      <c r="N26" s="81">
        <f>_xlfn.IFNA(VLOOKUP(B26,'Principal Balance'!$A$2:B256,2,FALSE),"-")</f>
        <v>0.3</v>
      </c>
      <c r="O26" s="8"/>
      <c r="P26" s="2">
        <v>5.5</v>
      </c>
      <c r="Q26" s="2">
        <v>48</v>
      </c>
      <c r="R26" s="10">
        <v>654</v>
      </c>
      <c r="S26" s="2">
        <v>43</v>
      </c>
      <c r="T26" s="2"/>
      <c r="U26" s="14"/>
      <c r="V26" s="11"/>
      <c r="W26" s="12" t="s">
        <v>346</v>
      </c>
      <c r="X26" s="2"/>
      <c r="Y26" s="2"/>
      <c r="Z26" s="2"/>
      <c r="AA26" s="12" t="s">
        <v>249</v>
      </c>
      <c r="AB26" s="12"/>
      <c r="AC26" s="2" t="s">
        <v>142</v>
      </c>
    </row>
    <row r="27" spans="1:29" x14ac:dyDescent="0.25">
      <c r="A27" s="5">
        <v>42979</v>
      </c>
      <c r="B27" s="6">
        <v>710051</v>
      </c>
      <c r="C27" s="1"/>
      <c r="D27" s="1"/>
      <c r="E27" s="2" t="s">
        <v>39</v>
      </c>
      <c r="F27" s="5">
        <v>42979</v>
      </c>
      <c r="G27" s="7">
        <v>25000</v>
      </c>
      <c r="H27" s="7">
        <v>25000</v>
      </c>
      <c r="I27" s="5"/>
      <c r="J27" s="8">
        <v>25000</v>
      </c>
      <c r="K27" s="5"/>
      <c r="L27" s="8"/>
      <c r="M27" s="9">
        <v>25000</v>
      </c>
      <c r="N27" s="81">
        <f>_xlfn.IFNA(VLOOKUP(B27,'Principal Balance'!$A$2:B257,2,FALSE),"-")</f>
        <v>0</v>
      </c>
      <c r="O27" s="27">
        <v>22240</v>
      </c>
      <c r="P27" s="2">
        <v>5.5</v>
      </c>
      <c r="Q27" s="2">
        <v>60</v>
      </c>
      <c r="R27" s="10">
        <v>697</v>
      </c>
      <c r="S27" s="2">
        <v>35</v>
      </c>
      <c r="T27" s="30"/>
      <c r="U27" s="68"/>
      <c r="V27" s="67"/>
      <c r="W27" s="12" t="s">
        <v>374</v>
      </c>
      <c r="X27" s="2"/>
      <c r="Y27" s="2"/>
      <c r="Z27" s="2"/>
      <c r="AA27" s="12" t="s">
        <v>249</v>
      </c>
      <c r="AB27" s="12"/>
      <c r="AC27" s="2" t="s">
        <v>375</v>
      </c>
    </row>
    <row r="28" spans="1:29" x14ac:dyDescent="0.25">
      <c r="A28" s="5">
        <v>42985</v>
      </c>
      <c r="B28" s="6">
        <v>710052</v>
      </c>
      <c r="C28" s="1"/>
      <c r="D28" s="1"/>
      <c r="E28" s="2" t="s">
        <v>39</v>
      </c>
      <c r="F28" s="5">
        <v>42992</v>
      </c>
      <c r="G28" s="7">
        <v>8000</v>
      </c>
      <c r="H28" s="7">
        <v>7700</v>
      </c>
      <c r="I28" s="5"/>
      <c r="J28" s="8">
        <v>7700</v>
      </c>
      <c r="K28" s="5"/>
      <c r="L28" s="8"/>
      <c r="M28" s="9">
        <v>7700</v>
      </c>
      <c r="N28" s="81">
        <f>_xlfn.IFNA(VLOOKUP(B28,'Principal Balance'!$A$2:B258,2,FALSE),"-")</f>
        <v>0</v>
      </c>
      <c r="O28" s="15"/>
      <c r="P28" s="2">
        <v>5.5</v>
      </c>
      <c r="Q28" s="2">
        <v>48</v>
      </c>
      <c r="R28" s="10" t="s">
        <v>376</v>
      </c>
      <c r="S28" s="2">
        <v>46</v>
      </c>
      <c r="T28" s="2"/>
      <c r="U28" s="14"/>
      <c r="V28" s="11"/>
      <c r="W28" s="12" t="s">
        <v>377</v>
      </c>
      <c r="X28" s="2"/>
      <c r="Y28" s="2"/>
      <c r="Z28" s="2"/>
      <c r="AA28" s="12" t="s">
        <v>47</v>
      </c>
      <c r="AB28" s="12"/>
      <c r="AC28" s="2" t="s">
        <v>244</v>
      </c>
    </row>
    <row r="29" spans="1:29" x14ac:dyDescent="0.25">
      <c r="A29" s="5">
        <v>42978</v>
      </c>
      <c r="B29" s="6">
        <v>610009</v>
      </c>
      <c r="C29" s="1"/>
      <c r="D29" s="1"/>
      <c r="E29" s="2" t="s">
        <v>39</v>
      </c>
      <c r="F29" s="5">
        <v>42986</v>
      </c>
      <c r="G29" s="7">
        <v>12000</v>
      </c>
      <c r="H29" s="7">
        <v>10618</v>
      </c>
      <c r="I29" s="5"/>
      <c r="J29" s="8">
        <v>10618</v>
      </c>
      <c r="K29" s="5"/>
      <c r="L29" s="8"/>
      <c r="M29" s="9">
        <v>10618</v>
      </c>
      <c r="N29" s="81">
        <f>_xlfn.IFNA(VLOOKUP(B29,'Principal Balance'!$A$2:B259,2,FALSE),"-")</f>
        <v>0</v>
      </c>
      <c r="O29" s="15"/>
      <c r="P29" s="2">
        <v>5.5</v>
      </c>
      <c r="Q29" s="2">
        <v>48</v>
      </c>
      <c r="R29" s="10" t="s">
        <v>378</v>
      </c>
      <c r="S29" s="2">
        <v>24</v>
      </c>
      <c r="T29" s="2"/>
      <c r="U29" s="14"/>
      <c r="V29" s="11"/>
      <c r="W29" s="12" t="s">
        <v>379</v>
      </c>
      <c r="X29" s="2"/>
      <c r="Y29" s="2"/>
      <c r="Z29" s="2"/>
      <c r="AA29" s="12" t="s">
        <v>77</v>
      </c>
      <c r="AB29" s="12"/>
      <c r="AC29" s="2" t="s">
        <v>69</v>
      </c>
    </row>
    <row r="30" spans="1:29" x14ac:dyDescent="0.25">
      <c r="A30" s="5">
        <v>42999</v>
      </c>
      <c r="B30" s="6"/>
      <c r="C30" s="1"/>
      <c r="D30" s="1"/>
      <c r="E30" s="2" t="s">
        <v>258</v>
      </c>
      <c r="F30" s="5"/>
      <c r="G30" s="7">
        <v>25000</v>
      </c>
      <c r="H30" s="7"/>
      <c r="I30" s="5"/>
      <c r="J30" s="8"/>
      <c r="K30" s="5"/>
      <c r="L30" s="8"/>
      <c r="M30" s="9"/>
      <c r="N30" s="81" t="str">
        <f>_xlfn.IFNA(VLOOKUP(B30,'Principal Balance'!$A$2:B260,2,FALSE),"-")</f>
        <v>-</v>
      </c>
      <c r="O30" s="8"/>
      <c r="P30" s="2"/>
      <c r="Q30" s="2"/>
      <c r="R30" s="10"/>
      <c r="S30" s="2"/>
      <c r="T30" s="2"/>
      <c r="U30" s="14"/>
      <c r="V30" s="11"/>
      <c r="W30" s="12"/>
      <c r="X30" s="2"/>
      <c r="Y30" s="2"/>
      <c r="Z30" s="2"/>
      <c r="AA30" s="12"/>
      <c r="AB30" s="12"/>
      <c r="AC30" s="2"/>
    </row>
    <row r="31" spans="1:29" x14ac:dyDescent="0.25">
      <c r="A31" s="5">
        <v>43006</v>
      </c>
      <c r="B31" s="6"/>
      <c r="C31" s="1"/>
      <c r="D31" s="1"/>
      <c r="E31" s="2" t="s">
        <v>258</v>
      </c>
      <c r="F31" s="5"/>
      <c r="G31" s="7">
        <v>25000</v>
      </c>
      <c r="H31" s="7"/>
      <c r="I31" s="5"/>
      <c r="J31" s="8"/>
      <c r="K31" s="5"/>
      <c r="L31" s="8"/>
      <c r="M31" s="9"/>
      <c r="N31" s="81" t="str">
        <f>_xlfn.IFNA(VLOOKUP(B31,'Principal Balance'!$A$2:B261,2,FALSE),"-")</f>
        <v>-</v>
      </c>
      <c r="O31" s="8"/>
      <c r="P31" s="2"/>
      <c r="Q31" s="2"/>
      <c r="R31" s="10"/>
      <c r="S31" s="2"/>
      <c r="T31" s="2"/>
      <c r="U31" s="14"/>
      <c r="V31" s="11"/>
      <c r="W31" s="12"/>
      <c r="X31" s="2"/>
      <c r="Y31" s="2"/>
      <c r="Z31" s="2"/>
      <c r="AA31" s="12"/>
      <c r="AB31" s="12"/>
      <c r="AC31" s="2"/>
    </row>
    <row r="32" spans="1:29" x14ac:dyDescent="0.25">
      <c r="A32" s="5">
        <v>43019</v>
      </c>
      <c r="B32" s="6">
        <v>710053</v>
      </c>
      <c r="C32" s="1"/>
      <c r="D32" s="1"/>
      <c r="E32" s="2" t="s">
        <v>39</v>
      </c>
      <c r="F32" s="5">
        <v>43019</v>
      </c>
      <c r="G32" s="7">
        <v>4200</v>
      </c>
      <c r="H32" s="7">
        <v>4200</v>
      </c>
      <c r="I32" s="5">
        <v>43019</v>
      </c>
      <c r="J32" s="8">
        <v>4200</v>
      </c>
      <c r="K32" s="5"/>
      <c r="L32" s="8"/>
      <c r="M32" s="9">
        <v>4200</v>
      </c>
      <c r="N32" s="81">
        <f>_xlfn.IFNA(VLOOKUP(B32,'Principal Balance'!$A$2:B262,2,FALSE),"-")</f>
        <v>0</v>
      </c>
      <c r="O32" s="15"/>
      <c r="P32" s="2">
        <v>5.5</v>
      </c>
      <c r="Q32" s="2">
        <v>36</v>
      </c>
      <c r="R32" s="10">
        <v>814</v>
      </c>
      <c r="S32" s="2">
        <v>36</v>
      </c>
      <c r="T32" s="2"/>
      <c r="U32" s="14"/>
      <c r="V32" s="11"/>
      <c r="W32" s="12" t="s">
        <v>380</v>
      </c>
      <c r="X32" s="2"/>
      <c r="Y32" s="2"/>
      <c r="Z32" s="2"/>
      <c r="AA32" s="12" t="s">
        <v>77</v>
      </c>
      <c r="AB32" s="12"/>
      <c r="AC32" s="2" t="s">
        <v>62</v>
      </c>
    </row>
    <row r="33" spans="1:29" x14ac:dyDescent="0.25">
      <c r="A33" s="5">
        <v>43040</v>
      </c>
      <c r="B33" s="6">
        <v>710055</v>
      </c>
      <c r="C33" s="1"/>
      <c r="D33" s="1"/>
      <c r="E33" s="2" t="s">
        <v>39</v>
      </c>
      <c r="F33" s="5">
        <v>43055</v>
      </c>
      <c r="G33" s="7">
        <v>5000</v>
      </c>
      <c r="H33" s="7">
        <v>5000</v>
      </c>
      <c r="I33" s="5">
        <v>43059</v>
      </c>
      <c r="J33" s="8">
        <v>5000</v>
      </c>
      <c r="K33" s="5"/>
      <c r="L33" s="8"/>
      <c r="M33" s="9">
        <v>5000</v>
      </c>
      <c r="N33" s="81">
        <f>_xlfn.IFNA(VLOOKUP(B33,'Principal Balance'!$A$2:B263,2,FALSE),"-")</f>
        <v>0</v>
      </c>
      <c r="O33" s="15"/>
      <c r="P33" s="2">
        <v>5.5</v>
      </c>
      <c r="Q33" s="2">
        <v>48</v>
      </c>
      <c r="R33" s="10" t="s">
        <v>381</v>
      </c>
      <c r="S33" s="2">
        <v>30</v>
      </c>
      <c r="T33" s="2"/>
      <c r="U33" s="14"/>
      <c r="V33" s="11"/>
      <c r="W33" s="12" t="s">
        <v>266</v>
      </c>
      <c r="X33" s="2"/>
      <c r="Y33" s="2"/>
      <c r="Z33" s="2"/>
      <c r="AA33" s="12" t="s">
        <v>47</v>
      </c>
      <c r="AB33" s="12"/>
      <c r="AC33" s="2" t="s">
        <v>85</v>
      </c>
    </row>
    <row r="34" spans="1:29" x14ac:dyDescent="0.25">
      <c r="A34" s="5">
        <v>43053</v>
      </c>
      <c r="B34" s="6">
        <v>610010</v>
      </c>
      <c r="C34" s="1"/>
      <c r="D34" s="1"/>
      <c r="E34" s="2" t="s">
        <v>39</v>
      </c>
      <c r="F34" s="5">
        <v>43077</v>
      </c>
      <c r="G34" s="7">
        <v>20000</v>
      </c>
      <c r="H34" s="7">
        <v>19485</v>
      </c>
      <c r="I34" s="5"/>
      <c r="J34" s="8"/>
      <c r="K34" s="5"/>
      <c r="L34" s="8"/>
      <c r="M34" s="9"/>
      <c r="N34" s="81">
        <f>_xlfn.IFNA(VLOOKUP(B34,'Principal Balance'!$A$2:B264,2,FALSE),"-")</f>
        <v>0</v>
      </c>
      <c r="O34" s="26"/>
      <c r="P34" s="2">
        <v>5.5</v>
      </c>
      <c r="Q34" s="2">
        <v>60</v>
      </c>
      <c r="R34" s="10" t="s">
        <v>382</v>
      </c>
      <c r="S34" s="2">
        <v>29</v>
      </c>
      <c r="T34" s="2"/>
      <c r="U34" s="14"/>
      <c r="V34" s="11"/>
      <c r="W34" s="12" t="s">
        <v>383</v>
      </c>
      <c r="X34" s="2"/>
      <c r="Y34" s="2"/>
      <c r="Z34" s="2"/>
      <c r="AA34" s="12" t="s">
        <v>255</v>
      </c>
      <c r="AB34" s="12"/>
      <c r="AC34" s="2" t="s">
        <v>242</v>
      </c>
    </row>
    <row r="35" spans="1:29" x14ac:dyDescent="0.25">
      <c r="A35" s="5">
        <v>43034</v>
      </c>
      <c r="B35" s="6"/>
      <c r="C35" s="1"/>
      <c r="D35" s="1"/>
      <c r="E35" s="2" t="s">
        <v>258</v>
      </c>
      <c r="F35" s="5"/>
      <c r="G35" s="7">
        <v>15000</v>
      </c>
      <c r="H35" s="7"/>
      <c r="I35" s="5"/>
      <c r="J35" s="8"/>
      <c r="K35" s="5"/>
      <c r="L35" s="8"/>
      <c r="M35" s="9"/>
      <c r="N35" s="81" t="str">
        <f>_xlfn.IFNA(VLOOKUP(B35,'Principal Balance'!$A$2:B265,2,FALSE),"-")</f>
        <v>-</v>
      </c>
      <c r="O35" s="8"/>
      <c r="P35" s="2"/>
      <c r="Q35" s="2"/>
      <c r="R35" s="10"/>
      <c r="S35" s="2"/>
      <c r="T35" s="2"/>
      <c r="U35" s="14"/>
      <c r="V35" s="11"/>
      <c r="W35" s="12"/>
      <c r="X35" s="2"/>
      <c r="Y35" s="2"/>
      <c r="Z35" s="2"/>
      <c r="AA35" s="12" t="s">
        <v>308</v>
      </c>
      <c r="AB35" s="12"/>
      <c r="AC35" s="2" t="s">
        <v>210</v>
      </c>
    </row>
    <row r="36" spans="1:29" x14ac:dyDescent="0.25">
      <c r="A36" s="5">
        <v>43069</v>
      </c>
      <c r="B36" s="6"/>
      <c r="C36" s="1"/>
      <c r="D36" s="1"/>
      <c r="E36" s="2" t="s">
        <v>258</v>
      </c>
      <c r="F36" s="5"/>
      <c r="G36" s="7">
        <v>15000</v>
      </c>
      <c r="H36" s="7"/>
      <c r="I36" s="5"/>
      <c r="J36" s="8"/>
      <c r="K36" s="5"/>
      <c r="L36" s="8"/>
      <c r="M36" s="9"/>
      <c r="N36" s="81" t="str">
        <f>_xlfn.IFNA(VLOOKUP(B36,'Principal Balance'!$A$2:B266,2,FALSE),"-")</f>
        <v>-</v>
      </c>
      <c r="O36" s="53"/>
      <c r="P36" s="2"/>
      <c r="Q36" s="2"/>
      <c r="R36" s="10"/>
      <c r="S36" s="2"/>
      <c r="T36" s="2"/>
      <c r="U36" s="14"/>
      <c r="V36" s="11"/>
      <c r="W36" s="12"/>
      <c r="X36" s="2"/>
      <c r="Y36" s="2"/>
      <c r="Z36" s="2"/>
      <c r="AA36" s="12" t="s">
        <v>384</v>
      </c>
      <c r="AB36" s="12"/>
      <c r="AC36" s="2" t="s">
        <v>69</v>
      </c>
    </row>
    <row r="38" spans="1:29" x14ac:dyDescent="0.25">
      <c r="G38" s="46">
        <f>SUM(G2:G37)</f>
        <v>400572.83999999997</v>
      </c>
      <c r="H38" s="46">
        <f>SUM(H2:H37)</f>
        <v>195766.84</v>
      </c>
      <c r="M38" s="45">
        <f>SUM(M2:M37)</f>
        <v>176281.84</v>
      </c>
      <c r="N38" s="45">
        <f>SUM(N1:N37)</f>
        <v>1559.4199999999998</v>
      </c>
    </row>
    <row r="39" spans="1:29" x14ac:dyDescent="0.25">
      <c r="A39" s="28"/>
      <c r="B39" s="21" t="s">
        <v>89</v>
      </c>
      <c r="F39" t="s">
        <v>350</v>
      </c>
      <c r="G39" s="46">
        <f>G12+G17+G25+G30+G31+G35+G36</f>
        <v>170000</v>
      </c>
    </row>
    <row r="40" spans="1:29" x14ac:dyDescent="0.25">
      <c r="A40" s="29"/>
      <c r="B40" s="21" t="s">
        <v>91</v>
      </c>
      <c r="T40">
        <f>SUM(T8:T39)</f>
        <v>0</v>
      </c>
      <c r="U40" s="77">
        <f>SUM(U8:U39)</f>
        <v>0</v>
      </c>
    </row>
    <row r="41" spans="1:29" x14ac:dyDescent="0.25">
      <c r="A41" s="30"/>
      <c r="B41" s="21" t="s">
        <v>92</v>
      </c>
    </row>
    <row r="42" spans="1:29" x14ac:dyDescent="0.25">
      <c r="A42" s="31"/>
      <c r="B42" s="21"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1"/>
  <sheetViews>
    <sheetView workbookViewId="0">
      <selection activeCell="S21" sqref="S21"/>
    </sheetView>
  </sheetViews>
  <sheetFormatPr defaultColWidth="8.85546875" defaultRowHeight="15" x14ac:dyDescent="0.25"/>
  <cols>
    <col min="1" max="1" width="9.85546875" customWidth="1"/>
    <col min="4" max="4" width="12" customWidth="1"/>
    <col min="7" max="7" width="11" customWidth="1"/>
    <col min="11" max="11" width="14.140625" customWidth="1"/>
  </cols>
  <sheetData>
    <row r="1" spans="1:27" ht="24.75" x14ac:dyDescent="0.25">
      <c r="A1" s="1" t="s">
        <v>16</v>
      </c>
      <c r="B1" s="1" t="s">
        <v>17</v>
      </c>
      <c r="C1" s="2" t="s">
        <v>18</v>
      </c>
      <c r="D1" s="1" t="s">
        <v>19</v>
      </c>
      <c r="E1" s="1" t="s">
        <v>20</v>
      </c>
      <c r="F1" s="1" t="s">
        <v>21</v>
      </c>
      <c r="G1" s="1" t="s">
        <v>22</v>
      </c>
      <c r="H1" s="3" t="s">
        <v>23</v>
      </c>
      <c r="I1" s="4" t="s">
        <v>24</v>
      </c>
      <c r="J1" s="3" t="s">
        <v>25</v>
      </c>
      <c r="K1" s="3" t="s">
        <v>26</v>
      </c>
      <c r="L1" s="3" t="s">
        <v>27</v>
      </c>
      <c r="M1" s="3" t="s">
        <v>247</v>
      </c>
      <c r="N1" s="2" t="s">
        <v>29</v>
      </c>
      <c r="O1" s="2" t="s">
        <v>30</v>
      </c>
      <c r="P1" s="2" t="s">
        <v>31</v>
      </c>
      <c r="Q1" s="2" t="s">
        <v>32</v>
      </c>
      <c r="R1" s="1" t="s">
        <v>33</v>
      </c>
      <c r="S1" s="1" t="s">
        <v>34</v>
      </c>
      <c r="T1" s="1" t="s">
        <v>35</v>
      </c>
      <c r="U1" s="2" t="s">
        <v>36</v>
      </c>
      <c r="V1" s="32"/>
      <c r="W1" s="32"/>
      <c r="X1" s="32"/>
      <c r="Y1" s="2" t="s">
        <v>37</v>
      </c>
      <c r="Z1" s="2"/>
      <c r="AA1" s="2" t="s">
        <v>38</v>
      </c>
    </row>
    <row r="2" spans="1:27" x14ac:dyDescent="0.25">
      <c r="A2" s="5">
        <v>42383</v>
      </c>
      <c r="B2" s="6">
        <v>710017</v>
      </c>
      <c r="C2" s="2" t="s">
        <v>39</v>
      </c>
      <c r="D2" s="5">
        <v>42388</v>
      </c>
      <c r="E2" s="7">
        <v>1750</v>
      </c>
      <c r="F2" s="7">
        <v>1750</v>
      </c>
      <c r="G2" s="5">
        <v>42431</v>
      </c>
      <c r="H2" s="8">
        <v>1750</v>
      </c>
      <c r="I2" s="5"/>
      <c r="J2" s="8"/>
      <c r="K2" s="9">
        <v>1750</v>
      </c>
      <c r="L2" s="81">
        <f>_xlfn.IFNA(VLOOKUP(B2,'Principal Balance'!$A$2:B232,2,FALSE),"-")</f>
        <v>0</v>
      </c>
      <c r="M2" s="15"/>
      <c r="N2" s="2">
        <v>5.5</v>
      </c>
      <c r="O2" s="2">
        <v>24</v>
      </c>
      <c r="P2" s="10">
        <v>687</v>
      </c>
      <c r="Q2" s="2">
        <v>25</v>
      </c>
      <c r="R2" s="2"/>
      <c r="S2" s="2"/>
      <c r="T2" s="11"/>
      <c r="U2" s="12" t="s">
        <v>217</v>
      </c>
      <c r="V2" s="2"/>
      <c r="W2" s="2"/>
      <c r="X2" s="2"/>
      <c r="Y2" s="12" t="s">
        <v>385</v>
      </c>
      <c r="Z2" s="12"/>
      <c r="AA2" s="2" t="s">
        <v>69</v>
      </c>
    </row>
    <row r="3" spans="1:27" x14ac:dyDescent="0.25">
      <c r="A3" s="5">
        <v>42404</v>
      </c>
      <c r="B3" s="6">
        <v>710018</v>
      </c>
      <c r="C3" s="2" t="s">
        <v>39</v>
      </c>
      <c r="D3" s="5">
        <v>42405</v>
      </c>
      <c r="E3" s="7">
        <v>3200</v>
      </c>
      <c r="F3" s="7">
        <v>3199</v>
      </c>
      <c r="G3" s="5">
        <v>42408</v>
      </c>
      <c r="H3" s="8">
        <v>3199</v>
      </c>
      <c r="I3" s="5"/>
      <c r="J3" s="8"/>
      <c r="K3" s="9">
        <v>3199</v>
      </c>
      <c r="L3" s="81">
        <f>_xlfn.IFNA(VLOOKUP(B3,'Principal Balance'!$A$2:B233,2,FALSE),"-")</f>
        <v>0</v>
      </c>
      <c r="M3" s="15"/>
      <c r="N3" s="2">
        <v>5.5</v>
      </c>
      <c r="O3" s="2">
        <v>36</v>
      </c>
      <c r="P3" s="10">
        <v>791</v>
      </c>
      <c r="Q3" s="2">
        <v>38</v>
      </c>
      <c r="R3" s="2"/>
      <c r="S3" s="2"/>
      <c r="T3" s="11"/>
      <c r="U3" s="12" t="s">
        <v>53</v>
      </c>
      <c r="V3" s="2"/>
      <c r="W3" s="2"/>
      <c r="X3" s="2"/>
      <c r="Y3" s="12" t="s">
        <v>212</v>
      </c>
      <c r="Z3" s="12"/>
      <c r="AA3" s="2" t="s">
        <v>118</v>
      </c>
    </row>
    <row r="4" spans="1:27" x14ac:dyDescent="0.25">
      <c r="A4" s="5">
        <v>42411</v>
      </c>
      <c r="B4" s="6">
        <v>710019</v>
      </c>
      <c r="C4" s="2" t="s">
        <v>39</v>
      </c>
      <c r="D4" s="5">
        <v>42412</v>
      </c>
      <c r="E4" s="7">
        <v>12100</v>
      </c>
      <c r="F4" s="7">
        <v>12100</v>
      </c>
      <c r="G4" s="5"/>
      <c r="H4" s="8">
        <v>12100</v>
      </c>
      <c r="I4" s="5"/>
      <c r="J4" s="8"/>
      <c r="K4" s="9">
        <v>12100</v>
      </c>
      <c r="L4" s="81">
        <f>_xlfn.IFNA(VLOOKUP(B4,'Principal Balance'!$A$2:B234,2,FALSE),"-")</f>
        <v>0</v>
      </c>
      <c r="M4" s="15"/>
      <c r="N4" s="2">
        <v>5.5</v>
      </c>
      <c r="O4" s="2">
        <v>36</v>
      </c>
      <c r="P4" s="10">
        <v>746</v>
      </c>
      <c r="Q4" s="2">
        <v>10</v>
      </c>
      <c r="R4" s="2"/>
      <c r="S4" s="2"/>
      <c r="T4" s="11"/>
      <c r="U4" s="12" t="s">
        <v>386</v>
      </c>
      <c r="V4" s="2"/>
      <c r="W4" s="2"/>
      <c r="X4" s="2"/>
      <c r="Y4" s="12" t="s">
        <v>387</v>
      </c>
      <c r="Z4" s="12"/>
      <c r="AA4" s="2" t="s">
        <v>44</v>
      </c>
    </row>
    <row r="5" spans="1:27" x14ac:dyDescent="0.25">
      <c r="A5" s="5">
        <v>42439</v>
      </c>
      <c r="B5" s="6">
        <v>710020</v>
      </c>
      <c r="C5" s="2" t="s">
        <v>39</v>
      </c>
      <c r="D5" s="5">
        <v>42443</v>
      </c>
      <c r="E5" s="7">
        <v>2000</v>
      </c>
      <c r="F5" s="7">
        <v>2000</v>
      </c>
      <c r="G5" s="5"/>
      <c r="H5" s="8">
        <v>2000</v>
      </c>
      <c r="I5" s="5"/>
      <c r="J5" s="8"/>
      <c r="K5" s="9">
        <v>2000</v>
      </c>
      <c r="L5" s="81">
        <f>_xlfn.IFNA(VLOOKUP(B5,'Principal Balance'!$A$2:B235,2,FALSE),"-")</f>
        <v>0</v>
      </c>
      <c r="M5" s="15"/>
      <c r="N5" s="2">
        <v>5.5</v>
      </c>
      <c r="O5" s="2">
        <v>24</v>
      </c>
      <c r="P5" s="10" t="s">
        <v>388</v>
      </c>
      <c r="Q5" s="2">
        <v>37</v>
      </c>
      <c r="R5" s="2"/>
      <c r="S5" s="2"/>
      <c r="T5" s="11"/>
      <c r="U5" s="12" t="s">
        <v>389</v>
      </c>
      <c r="V5" s="2"/>
      <c r="W5" s="2"/>
      <c r="X5" s="2"/>
      <c r="Y5" s="12" t="s">
        <v>390</v>
      </c>
      <c r="Z5" s="12"/>
      <c r="AA5" s="2" t="s">
        <v>85</v>
      </c>
    </row>
    <row r="6" spans="1:27" x14ac:dyDescent="0.25">
      <c r="A6" s="5">
        <v>42453</v>
      </c>
      <c r="B6" s="6"/>
      <c r="C6" s="2" t="s">
        <v>39</v>
      </c>
      <c r="D6" s="5" t="s">
        <v>49</v>
      </c>
      <c r="E6" s="7">
        <v>8000</v>
      </c>
      <c r="F6" s="7"/>
      <c r="G6" s="5"/>
      <c r="H6" s="8"/>
      <c r="I6" s="5"/>
      <c r="J6" s="8"/>
      <c r="K6" s="8"/>
      <c r="L6" s="81" t="str">
        <f>_xlfn.IFNA(VLOOKUP(B6,'Principal Balance'!$A$2:B236,2,FALSE),"-")</f>
        <v>-</v>
      </c>
      <c r="M6" s="26"/>
      <c r="N6" s="2"/>
      <c r="O6" s="2"/>
      <c r="P6" s="10"/>
      <c r="Q6" s="2"/>
      <c r="R6" s="2"/>
      <c r="S6" s="2"/>
      <c r="T6" s="11"/>
      <c r="U6" s="12" t="s">
        <v>391</v>
      </c>
      <c r="V6" s="2"/>
      <c r="W6" s="2"/>
      <c r="X6" s="2"/>
      <c r="Y6" s="12" t="s">
        <v>392</v>
      </c>
      <c r="Z6" s="12"/>
      <c r="AA6" s="2" t="s">
        <v>155</v>
      </c>
    </row>
    <row r="7" spans="1:27" x14ac:dyDescent="0.25">
      <c r="A7" s="5">
        <v>42467</v>
      </c>
      <c r="B7" s="6"/>
      <c r="C7" s="2" t="s">
        <v>39</v>
      </c>
      <c r="D7" s="5" t="s">
        <v>49</v>
      </c>
      <c r="E7" s="7">
        <v>2900</v>
      </c>
      <c r="F7" s="7"/>
      <c r="G7" s="5"/>
      <c r="H7" s="8"/>
      <c r="I7" s="5"/>
      <c r="J7" s="8"/>
      <c r="K7" s="8"/>
      <c r="L7" s="81" t="str">
        <f>_xlfn.IFNA(VLOOKUP(B7,'Principal Balance'!$A$2:B237,2,FALSE),"-")</f>
        <v>-</v>
      </c>
      <c r="M7" s="26"/>
      <c r="N7" s="2"/>
      <c r="O7" s="2"/>
      <c r="P7" s="10"/>
      <c r="Q7" s="2"/>
      <c r="R7" s="2"/>
      <c r="S7" s="2"/>
      <c r="T7" s="11"/>
      <c r="U7" s="12" t="s">
        <v>393</v>
      </c>
      <c r="V7" s="2"/>
      <c r="W7" s="2"/>
      <c r="X7" s="2"/>
      <c r="Y7" s="12" t="s">
        <v>212</v>
      </c>
      <c r="Z7" s="12"/>
      <c r="AA7" s="2" t="s">
        <v>82</v>
      </c>
    </row>
    <row r="8" spans="1:27" x14ac:dyDescent="0.25">
      <c r="A8" s="5">
        <v>42474</v>
      </c>
      <c r="B8" s="6">
        <v>710021</v>
      </c>
      <c r="C8" s="2" t="s">
        <v>39</v>
      </c>
      <c r="D8" s="5">
        <v>42478</v>
      </c>
      <c r="E8" s="7">
        <v>8275</v>
      </c>
      <c r="F8" s="7">
        <v>8274</v>
      </c>
      <c r="G8" s="5"/>
      <c r="H8" s="8">
        <v>8274</v>
      </c>
      <c r="I8" s="5"/>
      <c r="J8" s="8"/>
      <c r="K8" s="9">
        <v>8274</v>
      </c>
      <c r="L8" s="81">
        <f>_xlfn.IFNA(VLOOKUP(B8,'Principal Balance'!$A$2:B238,2,FALSE),"-")</f>
        <v>0</v>
      </c>
      <c r="M8" s="15"/>
      <c r="N8" s="2">
        <v>5.5</v>
      </c>
      <c r="O8" s="2">
        <v>60</v>
      </c>
      <c r="P8" s="10" t="s">
        <v>394</v>
      </c>
      <c r="Q8" s="2">
        <v>34</v>
      </c>
      <c r="R8" s="2"/>
      <c r="S8" s="2"/>
      <c r="T8" s="11"/>
      <c r="U8" s="12" t="s">
        <v>395</v>
      </c>
      <c r="V8" s="2"/>
      <c r="W8" s="2"/>
      <c r="X8" s="2"/>
      <c r="Y8" s="12" t="s">
        <v>385</v>
      </c>
      <c r="Z8" s="12"/>
      <c r="AA8" s="2" t="s">
        <v>62</v>
      </c>
    </row>
    <row r="9" spans="1:27" x14ac:dyDescent="0.25">
      <c r="A9" s="5">
        <v>42544</v>
      </c>
      <c r="B9" s="6">
        <v>710022</v>
      </c>
      <c r="C9" s="2" t="s">
        <v>39</v>
      </c>
      <c r="D9" s="5">
        <v>42550</v>
      </c>
      <c r="E9" s="7">
        <v>7000</v>
      </c>
      <c r="F9" s="7">
        <v>6319.12</v>
      </c>
      <c r="G9" s="5">
        <v>42576</v>
      </c>
      <c r="H9" s="8">
        <v>1130</v>
      </c>
      <c r="I9" s="5">
        <v>42601</v>
      </c>
      <c r="J9" s="8">
        <f>K9-H9</f>
        <v>5189.12</v>
      </c>
      <c r="K9" s="9">
        <v>6319.12</v>
      </c>
      <c r="L9" s="81">
        <f>_xlfn.IFNA(VLOOKUP(B9,'Principal Balance'!$A$2:B239,2,FALSE),"-")</f>
        <v>0</v>
      </c>
      <c r="M9" s="17"/>
      <c r="N9" s="2">
        <v>5.5</v>
      </c>
      <c r="O9" s="2">
        <v>60</v>
      </c>
      <c r="P9" s="10" t="s">
        <v>396</v>
      </c>
      <c r="Q9" s="2">
        <v>28</v>
      </c>
      <c r="R9" s="2"/>
      <c r="S9" s="2"/>
      <c r="T9" s="11"/>
      <c r="U9" s="12" t="s">
        <v>296</v>
      </c>
      <c r="V9" s="2"/>
      <c r="W9" s="2"/>
      <c r="X9" s="2"/>
      <c r="Y9" s="12" t="s">
        <v>397</v>
      </c>
      <c r="Z9" s="12"/>
      <c r="AA9" s="2" t="s">
        <v>303</v>
      </c>
    </row>
    <row r="10" spans="1:27" x14ac:dyDescent="0.25">
      <c r="A10" s="5">
        <v>42565</v>
      </c>
      <c r="B10" s="6">
        <v>610002</v>
      </c>
      <c r="C10" s="2" t="s">
        <v>39</v>
      </c>
      <c r="D10" s="5">
        <v>42598</v>
      </c>
      <c r="E10" s="7">
        <v>25000</v>
      </c>
      <c r="F10" s="7">
        <v>14687.74</v>
      </c>
      <c r="G10" s="5">
        <v>42605</v>
      </c>
      <c r="H10" s="8">
        <v>14687.74</v>
      </c>
      <c r="I10" s="5"/>
      <c r="J10" s="8"/>
      <c r="K10" s="9">
        <v>14687.74</v>
      </c>
      <c r="L10" s="81">
        <f>_xlfn.IFNA(VLOOKUP(B10,'Principal Balance'!$A$2:B240,2,FALSE),"-")</f>
        <v>0</v>
      </c>
      <c r="M10" s="15"/>
      <c r="N10" s="2">
        <v>5.5</v>
      </c>
      <c r="O10" s="2">
        <v>60</v>
      </c>
      <c r="P10" s="10" t="s">
        <v>398</v>
      </c>
      <c r="Q10" s="2">
        <v>55</v>
      </c>
      <c r="R10" s="2"/>
      <c r="S10" s="2"/>
      <c r="T10" s="11"/>
      <c r="U10" s="12" t="s">
        <v>399</v>
      </c>
      <c r="V10" s="2"/>
      <c r="W10" s="2"/>
      <c r="X10" s="2"/>
      <c r="Y10" s="12" t="s">
        <v>400</v>
      </c>
      <c r="Z10" s="12"/>
      <c r="AA10" s="2" t="s">
        <v>176</v>
      </c>
    </row>
    <row r="11" spans="1:27" x14ac:dyDescent="0.25">
      <c r="A11" s="5">
        <v>42600</v>
      </c>
      <c r="B11" s="6">
        <v>710025</v>
      </c>
      <c r="C11" s="2" t="s">
        <v>39</v>
      </c>
      <c r="D11" s="5">
        <v>42653</v>
      </c>
      <c r="E11" s="7">
        <v>6100</v>
      </c>
      <c r="F11" s="7">
        <v>4995</v>
      </c>
      <c r="G11" s="5"/>
      <c r="H11" s="8">
        <v>4995</v>
      </c>
      <c r="I11" s="5"/>
      <c r="J11" s="8"/>
      <c r="K11" s="9">
        <v>4995</v>
      </c>
      <c r="L11" s="81">
        <v>0</v>
      </c>
      <c r="M11" s="66"/>
      <c r="N11" s="2">
        <v>5.5</v>
      </c>
      <c r="O11" s="2">
        <v>60</v>
      </c>
      <c r="P11" s="10">
        <v>699</v>
      </c>
      <c r="Q11" s="2">
        <v>37</v>
      </c>
      <c r="R11" s="30"/>
      <c r="S11" s="30"/>
      <c r="T11" s="67"/>
      <c r="U11" s="12" t="s">
        <v>370</v>
      </c>
      <c r="V11" s="2"/>
      <c r="W11" s="2"/>
      <c r="X11" s="2"/>
      <c r="Y11" s="12" t="s">
        <v>401</v>
      </c>
      <c r="Z11" s="12"/>
      <c r="AA11" s="2" t="s">
        <v>85</v>
      </c>
    </row>
    <row r="12" spans="1:27" x14ac:dyDescent="0.25">
      <c r="A12" s="5">
        <v>42621</v>
      </c>
      <c r="B12" s="6">
        <v>710023</v>
      </c>
      <c r="C12" s="2" t="s">
        <v>39</v>
      </c>
      <c r="D12" s="5">
        <v>42625</v>
      </c>
      <c r="E12" s="7">
        <v>1200</v>
      </c>
      <c r="F12" s="7">
        <v>1200</v>
      </c>
      <c r="G12" s="5">
        <v>42632</v>
      </c>
      <c r="H12" s="8">
        <v>2000</v>
      </c>
      <c r="I12" s="5"/>
      <c r="J12" s="8"/>
      <c r="K12" s="9">
        <v>2000</v>
      </c>
      <c r="L12" s="81">
        <f>_xlfn.IFNA(VLOOKUP(B12,'Principal Balance'!$A$2:B242,2,FALSE),"-")</f>
        <v>0</v>
      </c>
      <c r="M12" s="15"/>
      <c r="N12" s="2">
        <v>5.5</v>
      </c>
      <c r="O12" s="2">
        <v>18</v>
      </c>
      <c r="P12" s="10" t="s">
        <v>49</v>
      </c>
      <c r="Q12" s="2">
        <v>16</v>
      </c>
      <c r="R12" s="2"/>
      <c r="S12" s="2"/>
      <c r="T12" s="11"/>
      <c r="U12" s="12" t="s">
        <v>402</v>
      </c>
      <c r="V12" s="2"/>
      <c r="W12" s="2"/>
      <c r="X12" s="2"/>
      <c r="Y12" s="12" t="s">
        <v>47</v>
      </c>
      <c r="Z12" s="12"/>
      <c r="AA12" s="2" t="s">
        <v>142</v>
      </c>
    </row>
    <row r="13" spans="1:27" x14ac:dyDescent="0.25">
      <c r="A13" s="5">
        <v>42643</v>
      </c>
      <c r="B13" s="6">
        <v>710024</v>
      </c>
      <c r="C13" s="2" t="s">
        <v>39</v>
      </c>
      <c r="D13" s="5">
        <v>42643</v>
      </c>
      <c r="E13" s="7">
        <v>1451</v>
      </c>
      <c r="F13" s="7">
        <v>1451</v>
      </c>
      <c r="G13" s="5">
        <v>42650</v>
      </c>
      <c r="H13" s="8">
        <v>1451</v>
      </c>
      <c r="I13" s="5"/>
      <c r="J13" s="8"/>
      <c r="K13" s="9">
        <v>1451</v>
      </c>
      <c r="L13" s="81">
        <f>_xlfn.IFNA(VLOOKUP(B13,'Principal Balance'!$A$2:B243,2,FALSE),"-")</f>
        <v>0</v>
      </c>
      <c r="M13" s="15"/>
      <c r="N13" s="2">
        <v>5.5</v>
      </c>
      <c r="O13" s="2">
        <v>36</v>
      </c>
      <c r="P13" s="10" t="s">
        <v>403</v>
      </c>
      <c r="Q13" s="2">
        <v>37</v>
      </c>
      <c r="R13" s="2"/>
      <c r="S13" s="2"/>
      <c r="T13" s="11"/>
      <c r="U13" s="12" t="s">
        <v>404</v>
      </c>
      <c r="V13" s="2"/>
      <c r="W13" s="2"/>
      <c r="X13" s="2"/>
      <c r="Y13" s="12" t="s">
        <v>405</v>
      </c>
      <c r="Z13" s="12"/>
      <c r="AA13" s="2" t="s">
        <v>155</v>
      </c>
    </row>
    <row r="14" spans="1:27" x14ac:dyDescent="0.25">
      <c r="A14" s="5">
        <v>42656</v>
      </c>
      <c r="B14" s="6">
        <v>710026</v>
      </c>
      <c r="C14" s="2" t="s">
        <v>39</v>
      </c>
      <c r="D14" s="5">
        <v>42667</v>
      </c>
      <c r="E14" s="7">
        <v>1824</v>
      </c>
      <c r="F14" s="7">
        <v>1600</v>
      </c>
      <c r="G14" s="5"/>
      <c r="H14" s="8">
        <v>1600</v>
      </c>
      <c r="I14" s="5"/>
      <c r="J14" s="8"/>
      <c r="K14" s="9">
        <v>1600</v>
      </c>
      <c r="L14" s="81">
        <f>_xlfn.IFNA(VLOOKUP(B14,'Principal Balance'!$A$2:B244,2,FALSE),"-")</f>
        <v>0</v>
      </c>
      <c r="M14" s="15"/>
      <c r="N14" s="2">
        <v>5.5</v>
      </c>
      <c r="O14" s="2">
        <v>24</v>
      </c>
      <c r="P14" s="10"/>
      <c r="Q14" s="2"/>
      <c r="R14" s="2"/>
      <c r="S14" s="2"/>
      <c r="T14" s="11"/>
      <c r="U14" s="12" t="s">
        <v>406</v>
      </c>
      <c r="V14" s="2"/>
      <c r="W14" s="2"/>
      <c r="X14" s="2"/>
      <c r="Y14" s="12" t="s">
        <v>47</v>
      </c>
      <c r="Z14" s="12"/>
      <c r="AA14" s="2" t="s">
        <v>82</v>
      </c>
    </row>
    <row r="15" spans="1:27" x14ac:dyDescent="0.25">
      <c r="A15" s="5">
        <v>42663</v>
      </c>
      <c r="B15" s="6">
        <v>710027</v>
      </c>
      <c r="C15" s="2" t="s">
        <v>39</v>
      </c>
      <c r="D15" s="5">
        <v>42668</v>
      </c>
      <c r="E15" s="7">
        <v>2799</v>
      </c>
      <c r="F15" s="7">
        <v>2799</v>
      </c>
      <c r="G15" s="5"/>
      <c r="H15" s="8">
        <v>2799</v>
      </c>
      <c r="I15" s="5"/>
      <c r="J15" s="8"/>
      <c r="K15" s="9">
        <v>2799</v>
      </c>
      <c r="L15" s="81">
        <f>_xlfn.IFNA(VLOOKUP(B15,'Principal Balance'!$A$2:B245,2,FALSE),"-")</f>
        <v>0</v>
      </c>
      <c r="M15" s="15"/>
      <c r="N15" s="2">
        <v>5.5</v>
      </c>
      <c r="O15" s="2">
        <v>36</v>
      </c>
      <c r="P15" s="10" t="s">
        <v>407</v>
      </c>
      <c r="Q15" s="2">
        <v>24</v>
      </c>
      <c r="R15" s="2"/>
      <c r="S15" s="2"/>
      <c r="T15" s="11"/>
      <c r="U15" s="12" t="s">
        <v>357</v>
      </c>
      <c r="V15" s="2"/>
      <c r="W15" s="2"/>
      <c r="X15" s="2"/>
      <c r="Y15" s="12" t="s">
        <v>408</v>
      </c>
      <c r="Z15" s="12"/>
      <c r="AA15" s="2" t="s">
        <v>210</v>
      </c>
    </row>
    <row r="16" spans="1:27" x14ac:dyDescent="0.25">
      <c r="A16" s="5">
        <v>42670</v>
      </c>
      <c r="B16" s="6">
        <v>710028</v>
      </c>
      <c r="C16" s="2" t="s">
        <v>39</v>
      </c>
      <c r="D16" s="5">
        <v>42671</v>
      </c>
      <c r="E16" s="7">
        <v>1050</v>
      </c>
      <c r="F16" s="7">
        <v>295</v>
      </c>
      <c r="G16" s="5"/>
      <c r="H16" s="8">
        <v>295</v>
      </c>
      <c r="I16" s="5"/>
      <c r="J16" s="8"/>
      <c r="K16" s="9">
        <v>295</v>
      </c>
      <c r="L16" s="81">
        <f>_xlfn.IFNA(VLOOKUP(B16,'Principal Balance'!$A$2:B246,2,FALSE),"-")</f>
        <v>0</v>
      </c>
      <c r="M16" s="15"/>
      <c r="N16" s="2">
        <v>5.5</v>
      </c>
      <c r="O16" s="2">
        <v>48</v>
      </c>
      <c r="P16" s="10" t="s">
        <v>49</v>
      </c>
      <c r="Q16" s="2">
        <v>21</v>
      </c>
      <c r="R16" s="2"/>
      <c r="S16" s="14"/>
      <c r="T16" s="11"/>
      <c r="U16" s="12" t="s">
        <v>409</v>
      </c>
      <c r="V16" s="2"/>
      <c r="W16" s="2"/>
      <c r="X16" s="2"/>
      <c r="Y16" s="12" t="s">
        <v>255</v>
      </c>
      <c r="Z16" s="12"/>
      <c r="AA16" s="2" t="s">
        <v>57</v>
      </c>
    </row>
    <row r="17" spans="1:27" x14ac:dyDescent="0.25">
      <c r="A17" s="5">
        <v>42677</v>
      </c>
      <c r="B17" s="6">
        <v>710029</v>
      </c>
      <c r="C17" s="2" t="s">
        <v>39</v>
      </c>
      <c r="D17" s="5">
        <v>42677</v>
      </c>
      <c r="E17" s="7">
        <v>2200</v>
      </c>
      <c r="F17" s="7">
        <v>1872</v>
      </c>
      <c r="G17" s="5"/>
      <c r="H17" s="8">
        <v>1872</v>
      </c>
      <c r="I17" s="5"/>
      <c r="J17" s="8"/>
      <c r="K17" s="9">
        <v>1872</v>
      </c>
      <c r="L17" s="81">
        <f>_xlfn.IFNA(VLOOKUP(B17,'Principal Balance'!$A$2:B247,2,FALSE),"-")</f>
        <v>0</v>
      </c>
      <c r="M17" s="15"/>
      <c r="N17" s="2">
        <v>5.5</v>
      </c>
      <c r="O17" s="2">
        <v>36</v>
      </c>
      <c r="P17" s="10" t="s">
        <v>410</v>
      </c>
      <c r="Q17" s="2">
        <v>54</v>
      </c>
      <c r="R17" s="2"/>
      <c r="S17" s="14"/>
      <c r="T17" s="11"/>
      <c r="U17" s="12" t="s">
        <v>411</v>
      </c>
      <c r="V17" s="2"/>
      <c r="W17" s="2"/>
      <c r="X17" s="2"/>
      <c r="Y17" s="12" t="s">
        <v>202</v>
      </c>
      <c r="Z17" s="12"/>
      <c r="AA17" s="2" t="s">
        <v>82</v>
      </c>
    </row>
    <row r="18" spans="1:27" x14ac:dyDescent="0.25">
      <c r="A18" s="5">
        <v>42628</v>
      </c>
      <c r="B18" s="6">
        <v>710030</v>
      </c>
      <c r="C18" s="2" t="s">
        <v>39</v>
      </c>
      <c r="D18" s="5">
        <v>42681</v>
      </c>
      <c r="E18" s="7">
        <v>5000</v>
      </c>
      <c r="F18" s="7">
        <v>3300</v>
      </c>
      <c r="G18" s="5"/>
      <c r="H18" s="8">
        <v>3300</v>
      </c>
      <c r="I18" s="5"/>
      <c r="J18" s="8"/>
      <c r="K18" s="9">
        <v>3300</v>
      </c>
      <c r="L18" s="81">
        <f>_xlfn.IFNA(VLOOKUP(B18,'Principal Balance'!$A$2:B248,2,FALSE),"-")</f>
        <v>0</v>
      </c>
      <c r="M18" s="15"/>
      <c r="N18" s="2">
        <v>5.5</v>
      </c>
      <c r="O18" s="2">
        <v>48</v>
      </c>
      <c r="P18" s="10" t="s">
        <v>412</v>
      </c>
      <c r="Q18" s="2">
        <v>36</v>
      </c>
      <c r="R18" s="2"/>
      <c r="S18" s="14"/>
      <c r="T18" s="11"/>
      <c r="U18" s="12" t="s">
        <v>53</v>
      </c>
      <c r="V18" s="2"/>
      <c r="W18" s="2"/>
      <c r="X18" s="2"/>
      <c r="Y18" s="12" t="s">
        <v>47</v>
      </c>
      <c r="Z18" s="12"/>
      <c r="AA18" s="2" t="s">
        <v>85</v>
      </c>
    </row>
    <row r="19" spans="1:27" x14ac:dyDescent="0.25">
      <c r="A19" s="5">
        <v>42691</v>
      </c>
      <c r="B19" s="6">
        <v>610003</v>
      </c>
      <c r="C19" s="2" t="s">
        <v>39</v>
      </c>
      <c r="D19" s="5">
        <v>42695</v>
      </c>
      <c r="E19" s="7">
        <v>2990</v>
      </c>
      <c r="F19" s="7">
        <v>2990</v>
      </c>
      <c r="G19" s="5">
        <v>42695</v>
      </c>
      <c r="H19" s="8">
        <v>2990</v>
      </c>
      <c r="I19" s="5"/>
      <c r="J19" s="8"/>
      <c r="K19" s="9">
        <v>2990</v>
      </c>
      <c r="L19" s="81">
        <f>_xlfn.IFNA(VLOOKUP(B19,'Principal Balance'!$A$2:B249,2,FALSE),"-")</f>
        <v>326.07</v>
      </c>
      <c r="M19" s="8"/>
      <c r="N19" s="2">
        <v>5.5</v>
      </c>
      <c r="O19" s="2">
        <v>48</v>
      </c>
      <c r="P19" s="10">
        <v>618</v>
      </c>
      <c r="Q19" s="2">
        <v>47</v>
      </c>
      <c r="R19" s="2">
        <v>2</v>
      </c>
      <c r="S19" s="14">
        <v>140</v>
      </c>
      <c r="T19" s="11">
        <v>44348</v>
      </c>
      <c r="U19" s="12" t="s">
        <v>53</v>
      </c>
      <c r="V19" s="2"/>
      <c r="W19" s="2"/>
      <c r="X19" s="2"/>
      <c r="Y19" s="12" t="s">
        <v>212</v>
      </c>
      <c r="Z19" s="12"/>
      <c r="AA19" s="2" t="s">
        <v>69</v>
      </c>
    </row>
    <row r="20" spans="1:27" x14ac:dyDescent="0.25">
      <c r="A20" s="5">
        <v>42691</v>
      </c>
      <c r="B20" s="6">
        <v>610004</v>
      </c>
      <c r="C20" s="2" t="s">
        <v>39</v>
      </c>
      <c r="D20" s="5">
        <v>42695</v>
      </c>
      <c r="E20" s="7">
        <v>3000</v>
      </c>
      <c r="F20" s="7">
        <v>2300</v>
      </c>
      <c r="G20" s="5">
        <v>42695</v>
      </c>
      <c r="H20" s="8">
        <v>2300</v>
      </c>
      <c r="I20" s="5"/>
      <c r="J20" s="8"/>
      <c r="K20" s="9">
        <v>2300</v>
      </c>
      <c r="L20" s="81">
        <f>_xlfn.IFNA(VLOOKUP(B20,'Principal Balance'!$A$2:B250,2,FALSE),"-")</f>
        <v>0</v>
      </c>
      <c r="M20" s="15"/>
      <c r="N20" s="2">
        <v>5.5</v>
      </c>
      <c r="O20" s="2">
        <v>48</v>
      </c>
      <c r="P20" s="10">
        <v>626</v>
      </c>
      <c r="Q20" s="2">
        <v>41</v>
      </c>
      <c r="R20" s="2"/>
      <c r="S20" s="14"/>
      <c r="T20" s="11"/>
      <c r="U20" s="12" t="s">
        <v>53</v>
      </c>
      <c r="V20" s="2"/>
      <c r="W20" s="2"/>
      <c r="X20" s="2"/>
      <c r="Y20" s="12" t="s">
        <v>212</v>
      </c>
      <c r="Z20" s="12"/>
      <c r="AA20" s="2" t="s">
        <v>69</v>
      </c>
    </row>
    <row r="21" spans="1:27" x14ac:dyDescent="0.25">
      <c r="A21" s="5">
        <v>42691</v>
      </c>
      <c r="B21" s="6">
        <v>710031</v>
      </c>
      <c r="C21" s="2" t="s">
        <v>39</v>
      </c>
      <c r="D21" s="5">
        <v>42702</v>
      </c>
      <c r="E21" s="7">
        <v>23700</v>
      </c>
      <c r="F21" s="7">
        <v>20355</v>
      </c>
      <c r="G21" s="5"/>
      <c r="H21" s="8">
        <v>20355</v>
      </c>
      <c r="I21" s="5"/>
      <c r="J21" s="8"/>
      <c r="K21" s="9">
        <v>20355</v>
      </c>
      <c r="L21" s="81">
        <f>_xlfn.IFNA(VLOOKUP(B21,'Principal Balance'!$A$2:B251,2,FALSE),"-")</f>
        <v>0</v>
      </c>
      <c r="M21" s="15"/>
      <c r="N21" s="2">
        <v>5.5</v>
      </c>
      <c r="O21" s="2">
        <v>60</v>
      </c>
      <c r="P21" s="10">
        <v>763</v>
      </c>
      <c r="Q21" s="2">
        <v>20</v>
      </c>
      <c r="R21" s="2"/>
      <c r="S21" s="14"/>
      <c r="T21" s="11"/>
      <c r="U21" s="12" t="s">
        <v>413</v>
      </c>
      <c r="V21" s="2"/>
      <c r="W21" s="2"/>
      <c r="X21" s="2"/>
      <c r="Y21" s="12" t="s">
        <v>293</v>
      </c>
      <c r="Z21" s="12"/>
      <c r="AA21" s="2" t="s">
        <v>164</v>
      </c>
    </row>
    <row r="22" spans="1:27" x14ac:dyDescent="0.25">
      <c r="A22" s="5">
        <v>42691</v>
      </c>
      <c r="B22" s="6">
        <v>710032</v>
      </c>
      <c r="C22" s="2" t="s">
        <v>39</v>
      </c>
      <c r="D22" s="5">
        <v>42697</v>
      </c>
      <c r="E22" s="7">
        <v>6550</v>
      </c>
      <c r="F22" s="7">
        <v>6550</v>
      </c>
      <c r="G22" s="5">
        <v>42709</v>
      </c>
      <c r="H22" s="8">
        <v>6550</v>
      </c>
      <c r="I22" s="5"/>
      <c r="J22" s="8"/>
      <c r="K22" s="9">
        <v>6550</v>
      </c>
      <c r="L22" s="81">
        <f>_xlfn.IFNA(VLOOKUP(B22,'Principal Balance'!$A$2:B252,2,FALSE),"-")</f>
        <v>-1.05</v>
      </c>
      <c r="M22" s="8"/>
      <c r="N22" s="2">
        <v>5.5</v>
      </c>
      <c r="O22" s="2">
        <v>60</v>
      </c>
      <c r="P22" s="10">
        <v>628</v>
      </c>
      <c r="Q22" s="2">
        <v>42</v>
      </c>
      <c r="R22" s="2"/>
      <c r="S22" s="14"/>
      <c r="T22" s="11"/>
      <c r="U22" s="12" t="s">
        <v>414</v>
      </c>
      <c r="V22" s="2"/>
      <c r="W22" s="2"/>
      <c r="X22" s="2"/>
      <c r="Y22" s="12" t="s">
        <v>212</v>
      </c>
      <c r="Z22" s="12"/>
      <c r="AA22" s="2" t="s">
        <v>60</v>
      </c>
    </row>
    <row r="23" spans="1:27" x14ac:dyDescent="0.25">
      <c r="A23" s="5">
        <v>42696</v>
      </c>
      <c r="B23" s="6">
        <v>710034</v>
      </c>
      <c r="C23" s="2" t="s">
        <v>39</v>
      </c>
      <c r="D23" s="5">
        <v>42739</v>
      </c>
      <c r="E23" s="7">
        <v>995</v>
      </c>
      <c r="F23" s="7">
        <v>645</v>
      </c>
      <c r="G23" s="5"/>
      <c r="H23" s="8">
        <v>645</v>
      </c>
      <c r="I23" s="5"/>
      <c r="J23" s="8"/>
      <c r="K23" s="9">
        <v>645</v>
      </c>
      <c r="L23" s="81">
        <f>_xlfn.IFNA(VLOOKUP(B23,'Principal Balance'!$A$2:B253,2,FALSE),"-")</f>
        <v>0</v>
      </c>
      <c r="M23" s="15"/>
      <c r="N23" s="2">
        <v>5.5</v>
      </c>
      <c r="O23" s="2">
        <v>24</v>
      </c>
      <c r="P23" s="10">
        <v>586</v>
      </c>
      <c r="Q23" s="2">
        <v>4</v>
      </c>
      <c r="R23" s="2"/>
      <c r="S23" s="14"/>
      <c r="T23" s="11"/>
      <c r="U23" s="12" t="s">
        <v>53</v>
      </c>
      <c r="V23" s="2"/>
      <c r="W23" s="2"/>
      <c r="X23" s="2"/>
      <c r="Y23" s="12" t="s">
        <v>107</v>
      </c>
      <c r="Z23" s="12"/>
      <c r="AA23" s="2" t="s">
        <v>69</v>
      </c>
    </row>
    <row r="24" spans="1:27" x14ac:dyDescent="0.25">
      <c r="A24" s="5">
        <v>42712</v>
      </c>
      <c r="B24" s="6">
        <v>610005</v>
      </c>
      <c r="C24" s="2" t="s">
        <v>39</v>
      </c>
      <c r="D24" s="5">
        <v>42716</v>
      </c>
      <c r="E24" s="7">
        <v>1772</v>
      </c>
      <c r="F24" s="7">
        <v>1772</v>
      </c>
      <c r="G24" s="5"/>
      <c r="H24" s="8">
        <v>1772</v>
      </c>
      <c r="I24" s="5"/>
      <c r="J24" s="8"/>
      <c r="K24" s="9">
        <v>1772</v>
      </c>
      <c r="L24" s="81">
        <f>_xlfn.IFNA(VLOOKUP(B24,'Principal Balance'!$A$2:B254,2,FALSE),"-")</f>
        <v>0</v>
      </c>
      <c r="M24" s="15"/>
      <c r="N24" s="2">
        <v>5.5</v>
      </c>
      <c r="O24" s="2">
        <v>36</v>
      </c>
      <c r="P24" s="10">
        <v>678</v>
      </c>
      <c r="Q24" s="2">
        <v>38</v>
      </c>
      <c r="R24" s="2"/>
      <c r="S24" s="14"/>
      <c r="T24" s="11"/>
      <c r="U24" s="12" t="s">
        <v>415</v>
      </c>
      <c r="V24" s="2"/>
      <c r="W24" s="2"/>
      <c r="X24" s="2"/>
      <c r="Y24" s="12" t="s">
        <v>255</v>
      </c>
      <c r="Z24" s="12"/>
      <c r="AA24" s="2" t="s">
        <v>57</v>
      </c>
    </row>
    <row r="25" spans="1:27" x14ac:dyDescent="0.25">
      <c r="A25" s="5">
        <v>42670</v>
      </c>
      <c r="B25" s="6">
        <v>710033</v>
      </c>
      <c r="C25" s="2" t="s">
        <v>39</v>
      </c>
      <c r="D25" s="5">
        <v>42720</v>
      </c>
      <c r="E25" s="7">
        <v>100</v>
      </c>
      <c r="F25" s="7">
        <v>100</v>
      </c>
      <c r="G25" s="5"/>
      <c r="H25" s="8">
        <v>100</v>
      </c>
      <c r="I25" s="5"/>
      <c r="J25" s="8"/>
      <c r="K25" s="9">
        <v>100</v>
      </c>
      <c r="L25" s="81">
        <f>_xlfn.IFNA(VLOOKUP(B25,'Principal Balance'!$A$2:B255,2,FALSE),"-")</f>
        <v>0</v>
      </c>
      <c r="M25" s="13"/>
      <c r="N25" s="2">
        <v>5.5</v>
      </c>
      <c r="O25" s="2">
        <v>6</v>
      </c>
      <c r="P25" s="10" t="s">
        <v>49</v>
      </c>
      <c r="Q25" s="2">
        <v>21</v>
      </c>
      <c r="R25" s="2"/>
      <c r="S25" s="14"/>
      <c r="T25" s="11"/>
      <c r="U25" s="12" t="s">
        <v>416</v>
      </c>
      <c r="V25" s="2"/>
      <c r="W25" s="2"/>
      <c r="X25" s="2"/>
      <c r="Y25" s="12" t="s">
        <v>47</v>
      </c>
      <c r="Z25" s="12"/>
      <c r="AA25" s="2" t="s">
        <v>57</v>
      </c>
    </row>
    <row r="27" spans="1:27" x14ac:dyDescent="0.25">
      <c r="E27" s="46">
        <f>SUM(E2:E26)</f>
        <v>130956</v>
      </c>
      <c r="F27" s="46">
        <f>SUM(F2:F26)</f>
        <v>100553.86</v>
      </c>
      <c r="K27" s="45">
        <f>SUM(K2:K26)</f>
        <v>101353.86</v>
      </c>
      <c r="L27" s="45">
        <f>SUM(L1:L26)</f>
        <v>325.02</v>
      </c>
      <c r="R27">
        <f>SUM(R11:R26)-R11</f>
        <v>2</v>
      </c>
      <c r="S27">
        <v>0</v>
      </c>
    </row>
    <row r="28" spans="1:27" x14ac:dyDescent="0.25">
      <c r="A28" s="28"/>
      <c r="B28" s="21" t="s">
        <v>89</v>
      </c>
    </row>
    <row r="29" spans="1:27" x14ac:dyDescent="0.25">
      <c r="A29" s="29"/>
      <c r="B29" s="21" t="s">
        <v>91</v>
      </c>
    </row>
    <row r="30" spans="1:27" x14ac:dyDescent="0.25">
      <c r="A30" s="30"/>
      <c r="B30" s="21" t="s">
        <v>92</v>
      </c>
    </row>
    <row r="31" spans="1:27" x14ac:dyDescent="0.25">
      <c r="A31" s="31"/>
      <c r="B31" s="21"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25"/>
  <sheetViews>
    <sheetView workbookViewId="0">
      <selection activeCell="I26" sqref="I26"/>
    </sheetView>
  </sheetViews>
  <sheetFormatPr defaultColWidth="8.85546875" defaultRowHeight="15" x14ac:dyDescent="0.25"/>
  <cols>
    <col min="1" max="1" width="10.140625" customWidth="1"/>
    <col min="4" max="4" width="9.5703125" customWidth="1"/>
    <col min="7" max="7" width="10.7109375" customWidth="1"/>
    <col min="11" max="11" width="10.7109375" customWidth="1"/>
  </cols>
  <sheetData>
    <row r="1" spans="1:27" ht="24.75" x14ac:dyDescent="0.25">
      <c r="A1" s="1" t="s">
        <v>16</v>
      </c>
      <c r="B1" s="1" t="s">
        <v>17</v>
      </c>
      <c r="C1" s="2" t="s">
        <v>18</v>
      </c>
      <c r="D1" s="1" t="s">
        <v>19</v>
      </c>
      <c r="E1" s="1" t="s">
        <v>20</v>
      </c>
      <c r="F1" s="1" t="s">
        <v>21</v>
      </c>
      <c r="G1" s="1" t="s">
        <v>22</v>
      </c>
      <c r="H1" s="3" t="s">
        <v>23</v>
      </c>
      <c r="I1" s="4" t="s">
        <v>24</v>
      </c>
      <c r="J1" s="3" t="s">
        <v>25</v>
      </c>
      <c r="K1" s="3" t="s">
        <v>26</v>
      </c>
      <c r="L1" s="3" t="s">
        <v>27</v>
      </c>
      <c r="M1" s="3" t="s">
        <v>247</v>
      </c>
      <c r="N1" s="2" t="s">
        <v>29</v>
      </c>
      <c r="O1" s="2" t="s">
        <v>30</v>
      </c>
      <c r="P1" s="2" t="s">
        <v>31</v>
      </c>
      <c r="Q1" s="2" t="s">
        <v>32</v>
      </c>
      <c r="R1" s="1" t="s">
        <v>33</v>
      </c>
      <c r="S1" s="1" t="s">
        <v>34</v>
      </c>
      <c r="T1" s="1" t="s">
        <v>35</v>
      </c>
      <c r="U1" s="2" t="s">
        <v>36</v>
      </c>
      <c r="V1" s="32"/>
      <c r="W1" s="32"/>
      <c r="X1" s="32"/>
      <c r="Y1" s="2" t="s">
        <v>37</v>
      </c>
      <c r="Z1" s="2"/>
      <c r="AA1" s="2" t="s">
        <v>38</v>
      </c>
    </row>
    <row r="2" spans="1:27" x14ac:dyDescent="0.25">
      <c r="A2" s="5">
        <v>42128</v>
      </c>
      <c r="B2" s="6">
        <v>710002</v>
      </c>
      <c r="C2" s="2" t="s">
        <v>39</v>
      </c>
      <c r="D2" s="5">
        <v>42205</v>
      </c>
      <c r="E2" s="7">
        <v>6668</v>
      </c>
      <c r="F2" s="7">
        <v>6571</v>
      </c>
      <c r="G2" s="5">
        <v>42221</v>
      </c>
      <c r="H2" s="8">
        <f>4916.12+1631.78</f>
        <v>6547.9</v>
      </c>
      <c r="I2" s="5">
        <v>42227</v>
      </c>
      <c r="J2" s="8">
        <v>23.1</v>
      </c>
      <c r="K2" s="9">
        <f>H2+J2</f>
        <v>6571</v>
      </c>
      <c r="L2" s="81">
        <f>_xlfn.IFNA(VLOOKUP(B2,'Principal Balance'!$A$2:B232,2,FALSE),"-")</f>
        <v>0</v>
      </c>
      <c r="M2" s="15"/>
      <c r="N2" s="2">
        <v>5.25</v>
      </c>
      <c r="O2" s="2">
        <v>36</v>
      </c>
      <c r="P2" s="10" t="s">
        <v>417</v>
      </c>
      <c r="Q2" s="2">
        <v>50</v>
      </c>
      <c r="R2" s="2"/>
      <c r="S2" s="2"/>
      <c r="T2" s="11"/>
      <c r="U2" s="12" t="s">
        <v>418</v>
      </c>
      <c r="V2" s="2"/>
      <c r="W2" s="2"/>
      <c r="X2" s="2"/>
      <c r="Y2" s="12" t="s">
        <v>419</v>
      </c>
      <c r="Z2" s="12"/>
      <c r="AA2" s="2" t="s">
        <v>74</v>
      </c>
    </row>
    <row r="3" spans="1:27" x14ac:dyDescent="0.25">
      <c r="A3" s="5">
        <v>42159</v>
      </c>
      <c r="B3" s="6">
        <v>710001</v>
      </c>
      <c r="C3" s="2" t="s">
        <v>39</v>
      </c>
      <c r="D3" s="5">
        <v>42179</v>
      </c>
      <c r="E3" s="7">
        <v>3000</v>
      </c>
      <c r="F3" s="7">
        <v>3000</v>
      </c>
      <c r="G3" s="5">
        <v>42194</v>
      </c>
      <c r="H3" s="8">
        <v>1000</v>
      </c>
      <c r="I3" s="5">
        <v>42230</v>
      </c>
      <c r="J3" s="8">
        <v>2000</v>
      </c>
      <c r="K3" s="9">
        <f>H3+J3</f>
        <v>3000</v>
      </c>
      <c r="L3" s="81">
        <f>_xlfn.IFNA(VLOOKUP(B3,'Principal Balance'!$A$2:B233,2,FALSE),"-")</f>
        <v>0</v>
      </c>
      <c r="M3" s="13" t="s">
        <v>420</v>
      </c>
      <c r="N3" s="2">
        <v>5.25</v>
      </c>
      <c r="O3" s="2">
        <v>48</v>
      </c>
      <c r="P3" s="10" t="s">
        <v>421</v>
      </c>
      <c r="Q3" s="2">
        <v>43</v>
      </c>
      <c r="R3" s="2"/>
      <c r="S3" s="2"/>
      <c r="T3" s="11"/>
      <c r="U3" s="12" t="s">
        <v>422</v>
      </c>
      <c r="V3" s="2"/>
      <c r="W3" s="2"/>
      <c r="X3" s="2"/>
      <c r="Y3" s="12" t="s">
        <v>408</v>
      </c>
      <c r="Z3" s="12"/>
      <c r="AA3" s="2" t="s">
        <v>60</v>
      </c>
    </row>
    <row r="4" spans="1:27" x14ac:dyDescent="0.25">
      <c r="A4" s="5">
        <v>42173</v>
      </c>
      <c r="B4" s="6">
        <v>710003</v>
      </c>
      <c r="C4" s="2" t="s">
        <v>39</v>
      </c>
      <c r="D4" s="5">
        <v>42205</v>
      </c>
      <c r="E4" s="7">
        <v>5000</v>
      </c>
      <c r="F4" s="7">
        <v>5000</v>
      </c>
      <c r="G4" s="5">
        <v>42300</v>
      </c>
      <c r="H4" s="8">
        <v>5000</v>
      </c>
      <c r="I4" s="5"/>
      <c r="J4" s="8"/>
      <c r="K4" s="9">
        <f>H4+J4</f>
        <v>5000</v>
      </c>
      <c r="L4" s="81">
        <f>_xlfn.IFNA(VLOOKUP(B4,'Principal Balance'!$A$2:B234,2,FALSE),"-")</f>
        <v>0.47</v>
      </c>
      <c r="M4" s="15"/>
      <c r="N4" s="14">
        <v>5</v>
      </c>
      <c r="O4" s="2">
        <v>60</v>
      </c>
      <c r="P4" s="10">
        <v>772</v>
      </c>
      <c r="Q4" s="2">
        <v>65</v>
      </c>
      <c r="R4" s="2"/>
      <c r="S4" s="2"/>
      <c r="T4" s="11"/>
      <c r="U4" s="12" t="s">
        <v>423</v>
      </c>
      <c r="V4" s="2"/>
      <c r="W4" s="2"/>
      <c r="X4" s="2"/>
      <c r="Y4" s="12" t="s">
        <v>424</v>
      </c>
      <c r="Z4" s="12"/>
      <c r="AA4" s="2" t="s">
        <v>60</v>
      </c>
    </row>
    <row r="5" spans="1:27" x14ac:dyDescent="0.25">
      <c r="A5" s="5">
        <v>42180</v>
      </c>
      <c r="B5" s="6">
        <v>710005</v>
      </c>
      <c r="C5" s="2" t="s">
        <v>39</v>
      </c>
      <c r="D5" s="5">
        <v>42217</v>
      </c>
      <c r="E5" s="7">
        <v>600</v>
      </c>
      <c r="F5" s="7">
        <v>268.45</v>
      </c>
      <c r="G5" s="5">
        <v>42227</v>
      </c>
      <c r="H5" s="8">
        <v>250</v>
      </c>
      <c r="I5" s="5"/>
      <c r="J5" s="8"/>
      <c r="K5" s="9">
        <v>268.45</v>
      </c>
      <c r="L5" s="81">
        <f>_xlfn.IFNA(VLOOKUP(B5,'Principal Balance'!$A$2:B235,2,FALSE),"-")</f>
        <v>0</v>
      </c>
      <c r="M5" s="13" t="s">
        <v>420</v>
      </c>
      <c r="N5" s="2">
        <v>5.25</v>
      </c>
      <c r="O5" s="2">
        <v>24</v>
      </c>
      <c r="P5" s="10" t="s">
        <v>425</v>
      </c>
      <c r="Q5" s="2">
        <v>35</v>
      </c>
      <c r="R5" s="2"/>
      <c r="S5" s="2"/>
      <c r="T5" s="11"/>
      <c r="U5" s="12" t="s">
        <v>426</v>
      </c>
      <c r="V5" s="2"/>
      <c r="W5" s="2"/>
      <c r="X5" s="2"/>
      <c r="Y5" s="12" t="s">
        <v>424</v>
      </c>
      <c r="Z5" s="12"/>
      <c r="AA5" s="2" t="s">
        <v>60</v>
      </c>
    </row>
    <row r="6" spans="1:27" x14ac:dyDescent="0.25">
      <c r="A6" s="5">
        <v>42187</v>
      </c>
      <c r="B6" s="6">
        <v>710006</v>
      </c>
      <c r="C6" s="2" t="s">
        <v>39</v>
      </c>
      <c r="D6" s="5">
        <v>42215</v>
      </c>
      <c r="E6" s="7">
        <v>5000</v>
      </c>
      <c r="F6" s="7">
        <v>1756.3</v>
      </c>
      <c r="G6" s="5">
        <v>42227</v>
      </c>
      <c r="H6" s="8">
        <f>375+1375</f>
        <v>1750</v>
      </c>
      <c r="I6" s="5">
        <v>42227</v>
      </c>
      <c r="J6" s="8">
        <v>6.3</v>
      </c>
      <c r="K6" s="9">
        <f>H6+J6</f>
        <v>1756.3</v>
      </c>
      <c r="L6" s="81">
        <f>_xlfn.IFNA(VLOOKUP(B6,'Principal Balance'!$A$2:B236,2,FALSE),"-")</f>
        <v>0</v>
      </c>
      <c r="M6" s="15"/>
      <c r="N6" s="2">
        <v>5.25</v>
      </c>
      <c r="O6" s="2">
        <v>60</v>
      </c>
      <c r="P6" s="10">
        <v>676</v>
      </c>
      <c r="Q6" s="2">
        <v>52</v>
      </c>
      <c r="R6" s="2"/>
      <c r="S6" s="2"/>
      <c r="T6" s="11"/>
      <c r="U6" s="12" t="s">
        <v>427</v>
      </c>
      <c r="V6" s="2"/>
      <c r="W6" s="2"/>
      <c r="X6" s="2"/>
      <c r="Y6" s="12" t="s">
        <v>428</v>
      </c>
      <c r="Z6" s="12"/>
      <c r="AA6" s="2" t="s">
        <v>62</v>
      </c>
    </row>
    <row r="7" spans="1:27" x14ac:dyDescent="0.25">
      <c r="A7" s="5">
        <v>42201</v>
      </c>
      <c r="B7" s="6">
        <v>710004</v>
      </c>
      <c r="C7" s="2" t="s">
        <v>39</v>
      </c>
      <c r="D7" s="5">
        <v>42205</v>
      </c>
      <c r="E7" s="7">
        <v>1400</v>
      </c>
      <c r="F7" s="7">
        <v>1390</v>
      </c>
      <c r="G7" s="5">
        <v>42205</v>
      </c>
      <c r="H7" s="8">
        <v>1384.6</v>
      </c>
      <c r="I7" s="5">
        <v>42227</v>
      </c>
      <c r="J7" s="8">
        <v>4.9000000000000004</v>
      </c>
      <c r="K7" s="9">
        <f>H7+J7</f>
        <v>1389.5</v>
      </c>
      <c r="L7" s="81">
        <f>_xlfn.IFNA(VLOOKUP(B7,'Principal Balance'!$A$2:B237,2,FALSE),"-")</f>
        <v>0</v>
      </c>
      <c r="M7" s="15"/>
      <c r="N7" s="2">
        <v>5.25</v>
      </c>
      <c r="O7" s="2">
        <v>48</v>
      </c>
      <c r="P7" s="10">
        <v>572</v>
      </c>
      <c r="Q7" s="2">
        <v>44</v>
      </c>
      <c r="R7" s="2"/>
      <c r="S7" s="2"/>
      <c r="T7" s="11"/>
      <c r="U7" s="12" t="s">
        <v>429</v>
      </c>
      <c r="V7" s="2"/>
      <c r="W7" s="2"/>
      <c r="X7" s="2"/>
      <c r="Y7" s="12" t="s">
        <v>430</v>
      </c>
      <c r="Z7" s="12"/>
      <c r="AA7" s="2" t="s">
        <v>69</v>
      </c>
    </row>
    <row r="8" spans="1:27" x14ac:dyDescent="0.25">
      <c r="A8" s="5">
        <v>42222</v>
      </c>
      <c r="B8" s="6">
        <v>710007</v>
      </c>
      <c r="C8" s="2" t="s">
        <v>39</v>
      </c>
      <c r="D8" s="5">
        <v>42241</v>
      </c>
      <c r="E8" s="7">
        <v>8000</v>
      </c>
      <c r="F8" s="7">
        <v>5165</v>
      </c>
      <c r="G8" s="5">
        <v>42242</v>
      </c>
      <c r="H8" s="8">
        <v>5165</v>
      </c>
      <c r="I8" s="5"/>
      <c r="J8" s="8"/>
      <c r="K8" s="9">
        <f>H8+J8</f>
        <v>5165</v>
      </c>
      <c r="L8" s="81">
        <f>_xlfn.IFNA(VLOOKUP(B8,'Principal Balance'!$A$2:B238,2,FALSE),"-")</f>
        <v>0</v>
      </c>
      <c r="M8" s="15"/>
      <c r="N8" s="2">
        <v>5.25</v>
      </c>
      <c r="O8" s="2">
        <v>60</v>
      </c>
      <c r="P8" s="10" t="s">
        <v>431</v>
      </c>
      <c r="Q8" s="2">
        <v>39</v>
      </c>
      <c r="R8" s="2"/>
      <c r="S8" s="2"/>
      <c r="T8" s="11"/>
      <c r="U8" s="12" t="s">
        <v>201</v>
      </c>
      <c r="V8" s="2"/>
      <c r="W8" s="2"/>
      <c r="X8" s="2"/>
      <c r="Y8" s="12" t="s">
        <v>432</v>
      </c>
      <c r="Z8" s="12"/>
      <c r="AA8" s="2" t="s">
        <v>203</v>
      </c>
    </row>
    <row r="9" spans="1:27" x14ac:dyDescent="0.25">
      <c r="A9" s="5">
        <v>42243</v>
      </c>
      <c r="B9" s="6">
        <v>710008</v>
      </c>
      <c r="C9" s="2" t="s">
        <v>39</v>
      </c>
      <c r="D9" s="5">
        <v>42248</v>
      </c>
      <c r="E9" s="7">
        <v>18000</v>
      </c>
      <c r="F9" s="7">
        <v>18000</v>
      </c>
      <c r="G9" s="5">
        <v>42256</v>
      </c>
      <c r="H9" s="8">
        <v>6000</v>
      </c>
      <c r="I9" s="5">
        <v>42284</v>
      </c>
      <c r="J9" s="8">
        <v>12000</v>
      </c>
      <c r="K9" s="9">
        <f>H9+J9</f>
        <v>18000</v>
      </c>
      <c r="L9" s="81">
        <f>_xlfn.IFNA(VLOOKUP(B9,'Principal Balance'!$A$2:B239,2,FALSE),"-")</f>
        <v>0</v>
      </c>
      <c r="M9" s="15"/>
      <c r="N9" s="2">
        <v>5.25</v>
      </c>
      <c r="O9" s="2">
        <v>60</v>
      </c>
      <c r="P9" s="10" t="s">
        <v>433</v>
      </c>
      <c r="Q9" s="2">
        <v>34</v>
      </c>
      <c r="R9" s="2"/>
      <c r="S9" s="2"/>
      <c r="T9" s="11"/>
      <c r="U9" s="12" t="s">
        <v>434</v>
      </c>
      <c r="V9" s="2"/>
      <c r="W9" s="2"/>
      <c r="X9" s="2"/>
      <c r="Y9" s="12" t="s">
        <v>435</v>
      </c>
      <c r="Z9" s="12"/>
      <c r="AA9" s="2" t="s">
        <v>118</v>
      </c>
    </row>
    <row r="10" spans="1:27" x14ac:dyDescent="0.25">
      <c r="A10" s="5">
        <v>42243</v>
      </c>
      <c r="B10" s="6">
        <v>710009</v>
      </c>
      <c r="C10" s="2" t="s">
        <v>39</v>
      </c>
      <c r="D10" s="5">
        <v>42248</v>
      </c>
      <c r="E10" s="7">
        <v>300</v>
      </c>
      <c r="F10" s="7">
        <v>300</v>
      </c>
      <c r="G10" s="5">
        <v>42361</v>
      </c>
      <c r="H10" s="8">
        <v>300</v>
      </c>
      <c r="I10" s="5"/>
      <c r="J10" s="8"/>
      <c r="K10" s="9">
        <v>300</v>
      </c>
      <c r="L10" s="81">
        <f>_xlfn.IFNA(VLOOKUP(B10,'Principal Balance'!$A$2:B240,2,FALSE),"-")</f>
        <v>0</v>
      </c>
      <c r="M10" s="25">
        <v>63</v>
      </c>
      <c r="N10" s="2">
        <v>5.25</v>
      </c>
      <c r="O10" s="2">
        <v>12</v>
      </c>
      <c r="P10" s="10" t="s">
        <v>436</v>
      </c>
      <c r="Q10" s="2">
        <v>65</v>
      </c>
      <c r="R10" s="2"/>
      <c r="S10" s="2"/>
      <c r="T10" s="11"/>
      <c r="U10" s="12" t="s">
        <v>437</v>
      </c>
      <c r="V10" s="2"/>
      <c r="W10" s="2"/>
      <c r="X10" s="2"/>
      <c r="Y10" s="12" t="s">
        <v>255</v>
      </c>
      <c r="Z10" s="12"/>
      <c r="AA10" s="2" t="s">
        <v>57</v>
      </c>
    </row>
    <row r="11" spans="1:27" x14ac:dyDescent="0.25">
      <c r="A11" s="5">
        <v>42278</v>
      </c>
      <c r="B11" s="6">
        <v>710010</v>
      </c>
      <c r="C11" s="2" t="s">
        <v>39</v>
      </c>
      <c r="D11" s="5">
        <v>42289</v>
      </c>
      <c r="E11" s="7">
        <v>2000</v>
      </c>
      <c r="F11" s="7">
        <v>1456</v>
      </c>
      <c r="G11" s="5">
        <v>42300</v>
      </c>
      <c r="H11" s="8">
        <v>1456</v>
      </c>
      <c r="I11" s="5"/>
      <c r="J11" s="8"/>
      <c r="K11" s="9">
        <v>1456</v>
      </c>
      <c r="L11" s="81">
        <f>_xlfn.IFNA(VLOOKUP(B11,'Principal Balance'!$A$2:B241,2,FALSE),"-")</f>
        <v>0</v>
      </c>
      <c r="M11" s="15"/>
      <c r="N11" s="2">
        <v>5.25</v>
      </c>
      <c r="O11" s="2">
        <v>36</v>
      </c>
      <c r="P11" s="10" t="s">
        <v>438</v>
      </c>
      <c r="Q11" s="2">
        <v>46</v>
      </c>
      <c r="R11" s="2"/>
      <c r="S11" s="2"/>
      <c r="T11" s="11"/>
      <c r="U11" s="12" t="s">
        <v>439</v>
      </c>
      <c r="V11" s="2"/>
      <c r="W11" s="2"/>
      <c r="X11" s="2"/>
      <c r="Y11" s="12" t="s">
        <v>440</v>
      </c>
      <c r="Z11" s="12"/>
      <c r="AA11" s="2" t="s">
        <v>82</v>
      </c>
    </row>
    <row r="12" spans="1:27" x14ac:dyDescent="0.25">
      <c r="A12" s="5">
        <v>42285</v>
      </c>
      <c r="B12" s="6">
        <v>710011</v>
      </c>
      <c r="C12" s="2" t="s">
        <v>39</v>
      </c>
      <c r="D12" s="5">
        <v>42290</v>
      </c>
      <c r="E12" s="7">
        <v>1800</v>
      </c>
      <c r="F12" s="7">
        <v>1800</v>
      </c>
      <c r="G12" s="5">
        <v>42324</v>
      </c>
      <c r="H12" s="8">
        <v>1800</v>
      </c>
      <c r="I12" s="5"/>
      <c r="J12" s="8"/>
      <c r="K12" s="9">
        <v>1800</v>
      </c>
      <c r="L12" s="81">
        <f>_xlfn.IFNA(VLOOKUP(B12,'Principal Balance'!$A$2:B242,2,FALSE),"-")</f>
        <v>-0.23</v>
      </c>
      <c r="M12" s="17"/>
      <c r="N12" s="2">
        <v>5.25</v>
      </c>
      <c r="O12" s="2">
        <v>36</v>
      </c>
      <c r="P12" s="10" t="s">
        <v>49</v>
      </c>
      <c r="Q12" s="2">
        <v>43</v>
      </c>
      <c r="R12" s="2"/>
      <c r="S12" s="2"/>
      <c r="T12" s="11"/>
      <c r="U12" s="12" t="s">
        <v>441</v>
      </c>
      <c r="V12" s="2"/>
      <c r="W12" s="2"/>
      <c r="X12" s="2"/>
      <c r="Y12" s="12" t="s">
        <v>424</v>
      </c>
      <c r="Z12" s="12"/>
      <c r="AA12" s="2" t="s">
        <v>60</v>
      </c>
    </row>
    <row r="13" spans="1:27" x14ac:dyDescent="0.25">
      <c r="A13" s="5">
        <v>42313</v>
      </c>
      <c r="B13" s="6">
        <v>710013</v>
      </c>
      <c r="C13" s="2" t="s">
        <v>39</v>
      </c>
      <c r="D13" s="5">
        <v>42314</v>
      </c>
      <c r="E13" s="7">
        <v>3300</v>
      </c>
      <c r="F13" s="7">
        <v>3209</v>
      </c>
      <c r="G13" s="5">
        <v>42318</v>
      </c>
      <c r="H13" s="8">
        <v>3209</v>
      </c>
      <c r="I13" s="5"/>
      <c r="J13" s="8"/>
      <c r="K13" s="9">
        <f>H13+J13</f>
        <v>3209</v>
      </c>
      <c r="L13" s="81">
        <f>_xlfn.IFNA(VLOOKUP(B13,'Principal Balance'!$A$2:B243,2,FALSE),"-")</f>
        <v>-0.4</v>
      </c>
      <c r="M13" s="15"/>
      <c r="N13" s="2">
        <v>5.25</v>
      </c>
      <c r="O13" s="2">
        <v>36</v>
      </c>
      <c r="P13" s="10">
        <v>561</v>
      </c>
      <c r="Q13" s="2">
        <v>44</v>
      </c>
      <c r="R13" s="2"/>
      <c r="S13" s="2"/>
      <c r="T13" s="11"/>
      <c r="U13" s="12" t="s">
        <v>442</v>
      </c>
      <c r="V13" s="2"/>
      <c r="W13" s="2"/>
      <c r="X13" s="2"/>
      <c r="Y13" s="12" t="s">
        <v>443</v>
      </c>
      <c r="Z13" s="12"/>
      <c r="AA13" s="2" t="s">
        <v>82</v>
      </c>
    </row>
    <row r="14" spans="1:27" x14ac:dyDescent="0.25">
      <c r="A14" s="5">
        <v>42313</v>
      </c>
      <c r="B14" s="6">
        <v>710012</v>
      </c>
      <c r="C14" s="2" t="s">
        <v>39</v>
      </c>
      <c r="D14" s="5">
        <v>42314</v>
      </c>
      <c r="E14" s="7">
        <v>3800</v>
      </c>
      <c r="F14" s="7">
        <v>3700</v>
      </c>
      <c r="G14" s="5">
        <v>42321</v>
      </c>
      <c r="H14" s="8">
        <v>3700</v>
      </c>
      <c r="I14" s="5"/>
      <c r="J14" s="8"/>
      <c r="K14" s="9">
        <f>H14+J14</f>
        <v>3700</v>
      </c>
      <c r="L14" s="81">
        <f>_xlfn.IFNA(VLOOKUP(B14,'Principal Balance'!$A$2:B244,2,FALSE),"-")</f>
        <v>-0.14000000000000001</v>
      </c>
      <c r="M14" s="13"/>
      <c r="N14" s="2">
        <v>5.25</v>
      </c>
      <c r="O14" s="2">
        <v>36</v>
      </c>
      <c r="P14" s="10">
        <v>747</v>
      </c>
      <c r="Q14" s="2">
        <v>52</v>
      </c>
      <c r="R14" s="2"/>
      <c r="S14" s="2"/>
      <c r="T14" s="11"/>
      <c r="U14" s="12" t="s">
        <v>53</v>
      </c>
      <c r="V14" s="2"/>
      <c r="W14" s="2"/>
      <c r="X14" s="2"/>
      <c r="Y14" s="12" t="s">
        <v>444</v>
      </c>
      <c r="Z14" s="12"/>
      <c r="AA14" s="2" t="s">
        <v>445</v>
      </c>
    </row>
    <row r="15" spans="1:27" x14ac:dyDescent="0.25">
      <c r="A15" s="5">
        <v>42327</v>
      </c>
      <c r="B15" s="6">
        <v>710014</v>
      </c>
      <c r="C15" s="2" t="s">
        <v>39</v>
      </c>
      <c r="D15" s="5">
        <v>42328</v>
      </c>
      <c r="E15" s="7">
        <v>1000</v>
      </c>
      <c r="F15" s="7">
        <v>1000</v>
      </c>
      <c r="G15" s="5">
        <v>42342</v>
      </c>
      <c r="H15" s="8">
        <v>1000</v>
      </c>
      <c r="I15" s="5"/>
      <c r="J15" s="8"/>
      <c r="K15" s="9">
        <f>H15+J15</f>
        <v>1000</v>
      </c>
      <c r="L15" s="81">
        <f>_xlfn.IFNA(VLOOKUP(B15,'Principal Balance'!$A$2:B245,2,FALSE),"-")</f>
        <v>0</v>
      </c>
      <c r="M15" s="17"/>
      <c r="N15" s="2">
        <v>5.25</v>
      </c>
      <c r="O15" s="2">
        <v>24</v>
      </c>
      <c r="P15" s="10">
        <v>617</v>
      </c>
      <c r="Q15" s="2">
        <v>28</v>
      </c>
      <c r="R15" s="2"/>
      <c r="S15" s="2"/>
      <c r="T15" s="11"/>
      <c r="U15" s="12" t="s">
        <v>446</v>
      </c>
      <c r="V15" s="2"/>
      <c r="W15" s="2"/>
      <c r="X15" s="2"/>
      <c r="Y15" s="12" t="s">
        <v>314</v>
      </c>
      <c r="Z15" s="12"/>
      <c r="AA15" s="2" t="s">
        <v>111</v>
      </c>
    </row>
    <row r="16" spans="1:27" x14ac:dyDescent="0.25">
      <c r="A16" s="5">
        <v>42332</v>
      </c>
      <c r="B16" s="6">
        <v>710015</v>
      </c>
      <c r="C16" s="2" t="s">
        <v>39</v>
      </c>
      <c r="D16" s="5">
        <v>42341</v>
      </c>
      <c r="E16" s="7">
        <v>8200</v>
      </c>
      <c r="F16" s="7">
        <v>8147.52</v>
      </c>
      <c r="G16" s="5">
        <v>42352</v>
      </c>
      <c r="H16" s="8">
        <v>8147.52</v>
      </c>
      <c r="I16" s="5"/>
      <c r="J16" s="8"/>
      <c r="K16" s="9">
        <v>8147.52</v>
      </c>
      <c r="L16" s="81">
        <f>_xlfn.IFNA(VLOOKUP(B16,'Principal Balance'!$A$2:B246,2,FALSE),"-")</f>
        <v>0</v>
      </c>
      <c r="M16" s="15"/>
      <c r="N16" s="2">
        <v>5.25</v>
      </c>
      <c r="O16" s="2">
        <v>60</v>
      </c>
      <c r="P16" s="10">
        <v>626</v>
      </c>
      <c r="Q16" s="2">
        <v>45</v>
      </c>
      <c r="R16" s="2"/>
      <c r="S16" s="2"/>
      <c r="T16" s="11"/>
      <c r="U16" s="12" t="s">
        <v>447</v>
      </c>
      <c r="V16" s="2"/>
      <c r="W16" s="2"/>
      <c r="X16" s="2"/>
      <c r="Y16" s="12" t="s">
        <v>448</v>
      </c>
      <c r="Z16" s="12"/>
      <c r="AA16" s="2" t="s">
        <v>244</v>
      </c>
    </row>
    <row r="17" spans="1:27" x14ac:dyDescent="0.25">
      <c r="A17" s="5">
        <v>42341</v>
      </c>
      <c r="B17" s="6">
        <v>610001</v>
      </c>
      <c r="C17" s="2" t="s">
        <v>39</v>
      </c>
      <c r="D17" s="5">
        <v>42345</v>
      </c>
      <c r="E17" s="7">
        <v>14000</v>
      </c>
      <c r="F17" s="7">
        <v>13652</v>
      </c>
      <c r="G17" s="5">
        <v>42361</v>
      </c>
      <c r="H17" s="8">
        <v>13652</v>
      </c>
      <c r="I17" s="5"/>
      <c r="J17" s="8"/>
      <c r="K17" s="9">
        <v>13652</v>
      </c>
      <c r="L17" s="81">
        <f>_xlfn.IFNA(VLOOKUP(B17,'Principal Balance'!$A$2:B247,2,FALSE),"-")</f>
        <v>-0.28999999999999998</v>
      </c>
      <c r="M17" s="8"/>
      <c r="N17" s="2">
        <v>5.25</v>
      </c>
      <c r="O17" s="2">
        <v>60</v>
      </c>
      <c r="P17" s="10">
        <v>662</v>
      </c>
      <c r="Q17" s="2">
        <v>28</v>
      </c>
      <c r="R17" s="2"/>
      <c r="S17" s="2"/>
      <c r="T17" s="11"/>
      <c r="U17" s="12" t="s">
        <v>449</v>
      </c>
      <c r="V17" s="2"/>
      <c r="W17" s="2"/>
      <c r="X17" s="2"/>
      <c r="Y17" s="12" t="s">
        <v>450</v>
      </c>
      <c r="Z17" s="12"/>
      <c r="AA17" s="2" t="s">
        <v>60</v>
      </c>
    </row>
    <row r="18" spans="1:27" x14ac:dyDescent="0.25">
      <c r="A18" s="5">
        <v>42369</v>
      </c>
      <c r="B18" s="6">
        <v>710016</v>
      </c>
      <c r="C18" s="2" t="s">
        <v>39</v>
      </c>
      <c r="D18" s="5">
        <v>42369</v>
      </c>
      <c r="E18" s="7">
        <v>1037</v>
      </c>
      <c r="F18" s="7">
        <v>1037</v>
      </c>
      <c r="G18" s="5">
        <v>42411</v>
      </c>
      <c r="H18" s="8">
        <v>1037</v>
      </c>
      <c r="I18" s="5"/>
      <c r="J18" s="8"/>
      <c r="K18" s="9">
        <v>1037</v>
      </c>
      <c r="L18" s="81">
        <f>_xlfn.IFNA(VLOOKUP(B18,'Principal Balance'!$A$2:B248,2,FALSE),"-")</f>
        <v>0</v>
      </c>
      <c r="M18" s="13"/>
      <c r="N18" s="2">
        <v>5.25</v>
      </c>
      <c r="O18" s="2">
        <v>24</v>
      </c>
      <c r="P18" s="10" t="s">
        <v>49</v>
      </c>
      <c r="Q18" s="2">
        <v>15</v>
      </c>
      <c r="R18" s="2"/>
      <c r="S18" s="2"/>
      <c r="T18" s="11"/>
      <c r="U18" s="12" t="s">
        <v>451</v>
      </c>
      <c r="V18" s="2"/>
      <c r="W18" s="2"/>
      <c r="X18" s="2"/>
      <c r="Y18" s="12" t="s">
        <v>452</v>
      </c>
      <c r="Z18" s="12"/>
      <c r="AA18" s="2" t="s">
        <v>142</v>
      </c>
    </row>
    <row r="20" spans="1:27" x14ac:dyDescent="0.25">
      <c r="E20" s="46">
        <f>SUM(E2:E19)</f>
        <v>83105</v>
      </c>
      <c r="F20" s="46">
        <f>SUM(F2:F19)</f>
        <v>75452.27</v>
      </c>
      <c r="K20" s="45">
        <f>SUM(K2:K19)</f>
        <v>75451.77</v>
      </c>
      <c r="L20" s="45">
        <f>SUM(L2:L19)</f>
        <v>-0.59000000000000008</v>
      </c>
      <c r="R20">
        <f>SUM(R2:R19)</f>
        <v>0</v>
      </c>
    </row>
    <row r="22" spans="1:27" x14ac:dyDescent="0.25">
      <c r="A22" s="28"/>
      <c r="B22" s="21" t="s">
        <v>89</v>
      </c>
    </row>
    <row r="23" spans="1:27" x14ac:dyDescent="0.25">
      <c r="A23" s="29"/>
      <c r="B23" s="21" t="s">
        <v>91</v>
      </c>
    </row>
    <row r="24" spans="1:27" x14ac:dyDescent="0.25">
      <c r="A24" s="30"/>
      <c r="B24" s="21" t="s">
        <v>92</v>
      </c>
    </row>
    <row r="25" spans="1:27" x14ac:dyDescent="0.25">
      <c r="A25" s="31"/>
      <c r="B25" s="21" t="s">
        <v>93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16"/>
  <sheetViews>
    <sheetView workbookViewId="0">
      <selection activeCell="A19" sqref="A1:B1048576"/>
    </sheetView>
  </sheetViews>
  <sheetFormatPr defaultColWidth="8.85546875" defaultRowHeight="15" x14ac:dyDescent="0.25"/>
  <cols>
    <col min="1" max="2" width="9.140625"/>
  </cols>
  <sheetData>
    <row r="1" spans="1:14" ht="18.75" x14ac:dyDescent="0.3">
      <c r="A1" t="s">
        <v>453</v>
      </c>
      <c r="B1" t="s">
        <v>454</v>
      </c>
      <c r="N1" s="33" t="s">
        <v>74</v>
      </c>
    </row>
    <row r="2" spans="1:14" x14ac:dyDescent="0.25">
      <c r="A2">
        <v>310001</v>
      </c>
      <c r="B2">
        <v>0</v>
      </c>
      <c r="G2" s="63"/>
      <c r="N2" s="2" t="s">
        <v>74</v>
      </c>
    </row>
    <row r="3" spans="1:14" x14ac:dyDescent="0.25">
      <c r="A3">
        <v>310002</v>
      </c>
      <c r="G3" s="63"/>
      <c r="N3" s="2" t="s">
        <v>74</v>
      </c>
    </row>
    <row r="4" spans="1:14" ht="18.75" x14ac:dyDescent="0.3">
      <c r="A4">
        <v>310003</v>
      </c>
      <c r="B4">
        <v>-6.61</v>
      </c>
      <c r="G4" s="63"/>
      <c r="N4" s="33" t="s">
        <v>242</v>
      </c>
    </row>
    <row r="5" spans="1:14" ht="18.75" x14ac:dyDescent="0.3">
      <c r="A5">
        <v>310004</v>
      </c>
      <c r="G5" s="63"/>
      <c r="N5" s="33" t="s">
        <v>242</v>
      </c>
    </row>
    <row r="6" spans="1:14" ht="18.75" x14ac:dyDescent="0.3">
      <c r="A6">
        <v>510001</v>
      </c>
      <c r="B6">
        <v>0</v>
      </c>
      <c r="G6" s="63"/>
      <c r="N6" s="33" t="s">
        <v>242</v>
      </c>
    </row>
    <row r="7" spans="1:14" x14ac:dyDescent="0.25">
      <c r="A7">
        <v>510002</v>
      </c>
      <c r="B7">
        <v>0</v>
      </c>
      <c r="G7" s="63"/>
      <c r="N7" s="2" t="s">
        <v>242</v>
      </c>
    </row>
    <row r="8" spans="1:14" ht="18.75" x14ac:dyDescent="0.3">
      <c r="A8">
        <v>510003</v>
      </c>
      <c r="B8">
        <v>0</v>
      </c>
      <c r="G8" s="63"/>
      <c r="N8" s="33" t="s">
        <v>303</v>
      </c>
    </row>
    <row r="9" spans="1:14" x14ac:dyDescent="0.25">
      <c r="A9">
        <v>510004</v>
      </c>
      <c r="B9">
        <v>2769.95</v>
      </c>
      <c r="G9" s="63"/>
      <c r="N9" s="2" t="s">
        <v>303</v>
      </c>
    </row>
    <row r="10" spans="1:14" ht="18.75" x14ac:dyDescent="0.3">
      <c r="A10">
        <v>510005</v>
      </c>
      <c r="B10">
        <v>1825.74</v>
      </c>
      <c r="G10" s="63"/>
      <c r="N10" s="33" t="s">
        <v>85</v>
      </c>
    </row>
    <row r="11" spans="1:14" ht="18.75" x14ac:dyDescent="0.3">
      <c r="A11">
        <v>610001</v>
      </c>
      <c r="B11">
        <v>-0.28999999999999998</v>
      </c>
      <c r="G11" s="63"/>
      <c r="N11" s="33" t="s">
        <v>85</v>
      </c>
    </row>
    <row r="12" spans="1:14" x14ac:dyDescent="0.25">
      <c r="A12">
        <v>610002</v>
      </c>
      <c r="B12">
        <v>0</v>
      </c>
      <c r="G12" s="63"/>
      <c r="N12" s="2" t="s">
        <v>85</v>
      </c>
    </row>
    <row r="13" spans="1:14" x14ac:dyDescent="0.25">
      <c r="A13">
        <v>610003</v>
      </c>
      <c r="B13">
        <v>326.07</v>
      </c>
      <c r="G13" s="63"/>
      <c r="N13" s="2" t="s">
        <v>85</v>
      </c>
    </row>
    <row r="14" spans="1:14" x14ac:dyDescent="0.25">
      <c r="A14">
        <v>610004</v>
      </c>
      <c r="B14">
        <v>0</v>
      </c>
      <c r="G14" s="63"/>
      <c r="N14" s="2" t="s">
        <v>85</v>
      </c>
    </row>
    <row r="15" spans="1:14" x14ac:dyDescent="0.25">
      <c r="A15">
        <v>610005</v>
      </c>
      <c r="B15">
        <v>0</v>
      </c>
      <c r="G15" s="63"/>
      <c r="N15" s="2" t="s">
        <v>85</v>
      </c>
    </row>
    <row r="16" spans="1:14" x14ac:dyDescent="0.25">
      <c r="A16">
        <v>610006</v>
      </c>
      <c r="B16">
        <v>0</v>
      </c>
      <c r="G16" s="63"/>
      <c r="N16" s="2" t="s">
        <v>85</v>
      </c>
    </row>
    <row r="17" spans="1:14" x14ac:dyDescent="0.25">
      <c r="A17">
        <v>610007</v>
      </c>
      <c r="B17">
        <v>1601.29</v>
      </c>
      <c r="G17" s="63"/>
      <c r="N17" s="2" t="s">
        <v>85</v>
      </c>
    </row>
    <row r="18" spans="1:14" x14ac:dyDescent="0.25">
      <c r="A18">
        <v>610008</v>
      </c>
      <c r="B18">
        <v>0</v>
      </c>
      <c r="G18" s="63"/>
      <c r="N18" s="2" t="s">
        <v>85</v>
      </c>
    </row>
    <row r="19" spans="1:14" ht="18.75" x14ac:dyDescent="0.3">
      <c r="A19">
        <v>610009</v>
      </c>
      <c r="B19">
        <v>0</v>
      </c>
      <c r="G19" s="63"/>
      <c r="N19" s="33" t="s">
        <v>82</v>
      </c>
    </row>
    <row r="20" spans="1:14" ht="18.75" x14ac:dyDescent="0.3">
      <c r="A20">
        <v>610010</v>
      </c>
      <c r="G20" s="63"/>
      <c r="N20" s="33" t="s">
        <v>82</v>
      </c>
    </row>
    <row r="21" spans="1:14" ht="18.75" x14ac:dyDescent="0.3">
      <c r="A21">
        <v>610011</v>
      </c>
      <c r="B21">
        <v>1951.38</v>
      </c>
      <c r="G21" s="63"/>
      <c r="N21" s="33" t="s">
        <v>82</v>
      </c>
    </row>
    <row r="22" spans="1:14" ht="18.75" x14ac:dyDescent="0.3">
      <c r="A22">
        <v>610012</v>
      </c>
      <c r="B22">
        <v>0</v>
      </c>
      <c r="G22" s="63"/>
      <c r="N22" s="33" t="s">
        <v>82</v>
      </c>
    </row>
    <row r="23" spans="1:14" ht="18.75" x14ac:dyDescent="0.3">
      <c r="A23">
        <v>610013</v>
      </c>
      <c r="B23">
        <v>0</v>
      </c>
      <c r="G23" s="63"/>
      <c r="N23" s="33" t="s">
        <v>82</v>
      </c>
    </row>
    <row r="24" spans="1:14" x14ac:dyDescent="0.25">
      <c r="A24">
        <v>610014</v>
      </c>
      <c r="B24">
        <v>-1.66</v>
      </c>
      <c r="G24" s="63"/>
      <c r="N24" s="2" t="s">
        <v>82</v>
      </c>
    </row>
    <row r="25" spans="1:14" x14ac:dyDescent="0.25">
      <c r="A25">
        <v>610015</v>
      </c>
      <c r="B25">
        <v>-0.11</v>
      </c>
      <c r="G25" s="63"/>
      <c r="N25" s="2" t="s">
        <v>82</v>
      </c>
    </row>
    <row r="26" spans="1:14" x14ac:dyDescent="0.25">
      <c r="A26">
        <v>610016</v>
      </c>
      <c r="B26">
        <v>0</v>
      </c>
      <c r="G26" s="63"/>
      <c r="N26" s="2" t="s">
        <v>82</v>
      </c>
    </row>
    <row r="27" spans="1:14" x14ac:dyDescent="0.25">
      <c r="A27">
        <v>610017</v>
      </c>
      <c r="B27">
        <v>0</v>
      </c>
      <c r="G27" s="63"/>
      <c r="N27" s="2" t="s">
        <v>82</v>
      </c>
    </row>
    <row r="28" spans="1:14" x14ac:dyDescent="0.25">
      <c r="A28">
        <v>610018</v>
      </c>
      <c r="B28">
        <v>1687.81</v>
      </c>
      <c r="G28" s="63"/>
      <c r="N28" s="2" t="s">
        <v>82</v>
      </c>
    </row>
    <row r="29" spans="1:14" x14ac:dyDescent="0.25">
      <c r="A29">
        <v>610019</v>
      </c>
      <c r="B29">
        <v>0</v>
      </c>
      <c r="G29" s="63"/>
      <c r="N29" s="2" t="s">
        <v>82</v>
      </c>
    </row>
    <row r="30" spans="1:14" x14ac:dyDescent="0.25">
      <c r="A30">
        <v>610020</v>
      </c>
      <c r="B30">
        <v>1524.54</v>
      </c>
      <c r="G30" s="63"/>
      <c r="N30" s="2" t="s">
        <v>82</v>
      </c>
    </row>
    <row r="31" spans="1:14" x14ac:dyDescent="0.25">
      <c r="A31">
        <v>610021</v>
      </c>
      <c r="B31">
        <v>11396.4</v>
      </c>
      <c r="G31" s="63"/>
      <c r="N31" s="2" t="s">
        <v>82</v>
      </c>
    </row>
    <row r="32" spans="1:14" x14ac:dyDescent="0.25">
      <c r="A32">
        <v>610022</v>
      </c>
      <c r="B32">
        <v>0</v>
      </c>
      <c r="G32" s="63"/>
      <c r="N32" s="2" t="s">
        <v>82</v>
      </c>
    </row>
    <row r="33" spans="1:14" x14ac:dyDescent="0.25">
      <c r="A33">
        <v>610023</v>
      </c>
      <c r="G33" s="63"/>
      <c r="N33" s="2" t="s">
        <v>48</v>
      </c>
    </row>
    <row r="34" spans="1:14" ht="18.75" x14ac:dyDescent="0.3">
      <c r="A34">
        <v>610024</v>
      </c>
      <c r="B34">
        <v>1.22</v>
      </c>
      <c r="G34" s="63"/>
      <c r="N34" s="33" t="s">
        <v>137</v>
      </c>
    </row>
    <row r="35" spans="1:14" x14ac:dyDescent="0.25">
      <c r="A35">
        <v>610025</v>
      </c>
      <c r="B35">
        <v>2734.22</v>
      </c>
      <c r="G35" s="63"/>
      <c r="N35" s="2" t="s">
        <v>375</v>
      </c>
    </row>
    <row r="36" spans="1:14" ht="18.75" x14ac:dyDescent="0.3">
      <c r="A36">
        <v>610026</v>
      </c>
      <c r="B36">
        <v>0</v>
      </c>
      <c r="G36" s="63"/>
      <c r="N36" s="33" t="s">
        <v>155</v>
      </c>
    </row>
    <row r="37" spans="1:14" x14ac:dyDescent="0.25">
      <c r="A37">
        <v>610027</v>
      </c>
      <c r="B37">
        <v>0</v>
      </c>
      <c r="G37" s="63"/>
      <c r="N37" s="2" t="s">
        <v>155</v>
      </c>
    </row>
    <row r="38" spans="1:14" x14ac:dyDescent="0.25">
      <c r="A38">
        <v>610028</v>
      </c>
      <c r="B38">
        <v>2322.8200000000002</v>
      </c>
      <c r="G38" s="63"/>
      <c r="N38" s="2" t="s">
        <v>155</v>
      </c>
    </row>
    <row r="39" spans="1:14" ht="18.75" x14ac:dyDescent="0.3">
      <c r="A39">
        <v>610029</v>
      </c>
      <c r="B39">
        <v>4739.18</v>
      </c>
      <c r="G39" s="63"/>
      <c r="N39" s="33" t="s">
        <v>57</v>
      </c>
    </row>
    <row r="40" spans="1:14" ht="18.75" x14ac:dyDescent="0.3">
      <c r="A40">
        <v>610030</v>
      </c>
      <c r="B40">
        <v>-0.01</v>
      </c>
      <c r="G40" s="63"/>
      <c r="N40" s="33" t="s">
        <v>57</v>
      </c>
    </row>
    <row r="41" spans="1:14" x14ac:dyDescent="0.25">
      <c r="A41">
        <v>610031</v>
      </c>
      <c r="B41">
        <v>1488.9</v>
      </c>
      <c r="G41" s="63"/>
      <c r="N41" s="2" t="s">
        <v>57</v>
      </c>
    </row>
    <row r="42" spans="1:14" x14ac:dyDescent="0.25">
      <c r="A42">
        <v>610032</v>
      </c>
      <c r="B42">
        <v>2231.9899999999998</v>
      </c>
      <c r="G42" s="63"/>
      <c r="N42" s="2" t="s">
        <v>57</v>
      </c>
    </row>
    <row r="43" spans="1:14" x14ac:dyDescent="0.25">
      <c r="A43">
        <v>610033</v>
      </c>
      <c r="B43">
        <v>5702.65</v>
      </c>
      <c r="G43" s="63"/>
      <c r="N43" s="2" t="s">
        <v>57</v>
      </c>
    </row>
    <row r="44" spans="1:14" x14ac:dyDescent="0.25">
      <c r="A44">
        <v>610034</v>
      </c>
      <c r="B44">
        <v>2764.43</v>
      </c>
      <c r="G44" s="63"/>
      <c r="N44" s="2" t="s">
        <v>57</v>
      </c>
    </row>
    <row r="45" spans="1:14" x14ac:dyDescent="0.25">
      <c r="A45">
        <v>610035</v>
      </c>
      <c r="B45">
        <v>2761</v>
      </c>
      <c r="G45" s="63"/>
      <c r="N45" s="2" t="s">
        <v>57</v>
      </c>
    </row>
    <row r="46" spans="1:14" x14ac:dyDescent="0.25">
      <c r="A46">
        <v>610036</v>
      </c>
      <c r="B46">
        <v>4881.03</v>
      </c>
      <c r="G46" s="63"/>
      <c r="N46" s="2" t="s">
        <v>57</v>
      </c>
    </row>
    <row r="47" spans="1:14" x14ac:dyDescent="0.25">
      <c r="A47">
        <v>610037</v>
      </c>
      <c r="B47">
        <v>3721.63</v>
      </c>
      <c r="G47" s="63"/>
      <c r="N47" s="2" t="s">
        <v>57</v>
      </c>
    </row>
    <row r="48" spans="1:14" x14ac:dyDescent="0.25">
      <c r="A48">
        <v>610038</v>
      </c>
      <c r="B48">
        <v>5109.1000000000004</v>
      </c>
      <c r="G48" s="63"/>
      <c r="N48" s="2" t="s">
        <v>57</v>
      </c>
    </row>
    <row r="49" spans="1:14" x14ac:dyDescent="0.25">
      <c r="A49">
        <v>610039</v>
      </c>
      <c r="B49">
        <v>0</v>
      </c>
      <c r="G49" s="63"/>
      <c r="N49" s="2" t="s">
        <v>57</v>
      </c>
    </row>
    <row r="50" spans="1:14" ht="18.75" x14ac:dyDescent="0.3">
      <c r="A50">
        <v>610040</v>
      </c>
      <c r="B50">
        <v>18088.02</v>
      </c>
      <c r="G50" s="63"/>
      <c r="N50" s="33" t="s">
        <v>115</v>
      </c>
    </row>
    <row r="51" spans="1:14" ht="18.75" x14ac:dyDescent="0.3">
      <c r="A51">
        <v>610041</v>
      </c>
      <c r="B51">
        <v>3662.73</v>
      </c>
      <c r="G51" s="63"/>
      <c r="N51" s="33" t="s">
        <v>42</v>
      </c>
    </row>
    <row r="52" spans="1:14" ht="18.75" x14ac:dyDescent="0.3">
      <c r="A52">
        <v>610042</v>
      </c>
      <c r="B52">
        <v>4668.18</v>
      </c>
      <c r="G52" s="63"/>
      <c r="N52" s="33" t="s">
        <v>42</v>
      </c>
    </row>
    <row r="53" spans="1:14" ht="18.75" x14ac:dyDescent="0.3">
      <c r="A53">
        <v>610043</v>
      </c>
      <c r="B53">
        <v>0</v>
      </c>
      <c r="G53" s="63"/>
      <c r="N53" s="33" t="s">
        <v>42</v>
      </c>
    </row>
    <row r="54" spans="1:14" ht="18.75" x14ac:dyDescent="0.3">
      <c r="A54">
        <v>610044</v>
      </c>
      <c r="B54">
        <v>5507.47</v>
      </c>
      <c r="G54" s="63"/>
      <c r="N54" s="33" t="s">
        <v>147</v>
      </c>
    </row>
    <row r="55" spans="1:14" x14ac:dyDescent="0.25">
      <c r="A55">
        <v>610045</v>
      </c>
      <c r="B55">
        <v>21489.41</v>
      </c>
      <c r="G55" s="63"/>
      <c r="N55" s="2" t="s">
        <v>147</v>
      </c>
    </row>
    <row r="56" spans="1:14" x14ac:dyDescent="0.25">
      <c r="A56">
        <v>610046</v>
      </c>
      <c r="B56">
        <v>734.48</v>
      </c>
      <c r="G56" s="63"/>
      <c r="N56" s="2" t="s">
        <v>147</v>
      </c>
    </row>
    <row r="57" spans="1:14" x14ac:dyDescent="0.25">
      <c r="A57">
        <v>610047</v>
      </c>
      <c r="B57">
        <v>4459.3599999999997</v>
      </c>
      <c r="G57" s="63"/>
      <c r="N57" s="2" t="s">
        <v>147</v>
      </c>
    </row>
    <row r="58" spans="1:14" ht="18.75" x14ac:dyDescent="0.3">
      <c r="A58">
        <v>610048</v>
      </c>
      <c r="B58">
        <v>6620.4</v>
      </c>
      <c r="G58" s="63"/>
      <c r="N58" s="33" t="s">
        <v>198</v>
      </c>
    </row>
    <row r="59" spans="1:14" x14ac:dyDescent="0.25">
      <c r="A59">
        <v>610049</v>
      </c>
      <c r="B59">
        <v>5320</v>
      </c>
      <c r="G59" s="63"/>
      <c r="N59" s="2" t="s">
        <v>198</v>
      </c>
    </row>
    <row r="60" spans="1:14" ht="18.75" x14ac:dyDescent="0.3">
      <c r="A60">
        <v>710001</v>
      </c>
      <c r="B60">
        <v>0</v>
      </c>
      <c r="G60" s="63"/>
      <c r="N60" s="33" t="s">
        <v>142</v>
      </c>
    </row>
    <row r="61" spans="1:14" ht="18.75" x14ac:dyDescent="0.3">
      <c r="A61">
        <v>710002</v>
      </c>
      <c r="B61">
        <v>0</v>
      </c>
      <c r="G61" s="63"/>
      <c r="N61" s="33" t="s">
        <v>142</v>
      </c>
    </row>
    <row r="62" spans="1:14" ht="18.75" x14ac:dyDescent="0.3">
      <c r="A62">
        <v>710003</v>
      </c>
      <c r="B62">
        <v>0.47</v>
      </c>
      <c r="G62" s="63"/>
      <c r="N62" s="33" t="s">
        <v>142</v>
      </c>
    </row>
    <row r="63" spans="1:14" ht="18.75" x14ac:dyDescent="0.3">
      <c r="A63">
        <v>710004</v>
      </c>
      <c r="B63">
        <v>0</v>
      </c>
      <c r="G63" s="63"/>
      <c r="N63" s="33" t="s">
        <v>142</v>
      </c>
    </row>
    <row r="64" spans="1:14" x14ac:dyDescent="0.25">
      <c r="A64">
        <v>710005</v>
      </c>
      <c r="B64">
        <v>0</v>
      </c>
      <c r="G64" s="63"/>
      <c r="N64" s="2" t="s">
        <v>142</v>
      </c>
    </row>
    <row r="65" spans="1:14" x14ac:dyDescent="0.25">
      <c r="A65">
        <v>710006</v>
      </c>
      <c r="B65">
        <v>0</v>
      </c>
      <c r="G65" s="63"/>
      <c r="N65" s="2" t="s">
        <v>142</v>
      </c>
    </row>
    <row r="66" spans="1:14" x14ac:dyDescent="0.25">
      <c r="A66">
        <v>710007</v>
      </c>
      <c r="B66">
        <v>0</v>
      </c>
      <c r="G66" s="63"/>
      <c r="N66" s="2" t="s">
        <v>142</v>
      </c>
    </row>
    <row r="67" spans="1:14" x14ac:dyDescent="0.25">
      <c r="A67">
        <v>710008</v>
      </c>
      <c r="B67">
        <v>0</v>
      </c>
      <c r="G67" s="63"/>
      <c r="N67" s="2" t="s">
        <v>142</v>
      </c>
    </row>
    <row r="68" spans="1:14" x14ac:dyDescent="0.25">
      <c r="A68">
        <v>710009</v>
      </c>
      <c r="B68">
        <v>0</v>
      </c>
      <c r="G68" s="63"/>
      <c r="N68" s="2" t="s">
        <v>142</v>
      </c>
    </row>
    <row r="69" spans="1:14" x14ac:dyDescent="0.25">
      <c r="A69">
        <v>710010</v>
      </c>
      <c r="B69">
        <v>0</v>
      </c>
      <c r="G69" s="63"/>
      <c r="N69" s="2" t="s">
        <v>142</v>
      </c>
    </row>
    <row r="70" spans="1:14" x14ac:dyDescent="0.25">
      <c r="A70">
        <v>710011</v>
      </c>
      <c r="B70">
        <v>-0.23</v>
      </c>
      <c r="G70" s="63"/>
      <c r="N70" s="2" t="s">
        <v>142</v>
      </c>
    </row>
    <row r="71" spans="1:14" ht="18.75" x14ac:dyDescent="0.3">
      <c r="A71">
        <v>710012</v>
      </c>
      <c r="B71">
        <v>-0.14000000000000001</v>
      </c>
      <c r="G71" s="63"/>
      <c r="N71" s="33" t="s">
        <v>44</v>
      </c>
    </row>
    <row r="72" spans="1:14" ht="18.75" x14ac:dyDescent="0.3">
      <c r="A72">
        <v>710013</v>
      </c>
      <c r="B72">
        <v>-0.4</v>
      </c>
      <c r="G72" s="63"/>
      <c r="N72" s="33" t="s">
        <v>44</v>
      </c>
    </row>
    <row r="73" spans="1:14" x14ac:dyDescent="0.25">
      <c r="A73">
        <v>710014</v>
      </c>
      <c r="B73">
        <v>0</v>
      </c>
      <c r="G73" s="63"/>
      <c r="N73" s="2" t="s">
        <v>44</v>
      </c>
    </row>
    <row r="74" spans="1:14" x14ac:dyDescent="0.25">
      <c r="A74">
        <v>710015</v>
      </c>
      <c r="B74">
        <v>0</v>
      </c>
      <c r="G74" s="63"/>
      <c r="N74" s="2" t="s">
        <v>44</v>
      </c>
    </row>
    <row r="75" spans="1:14" ht="18.75" x14ac:dyDescent="0.3">
      <c r="A75">
        <v>710016</v>
      </c>
      <c r="B75">
        <v>0</v>
      </c>
      <c r="G75" s="63"/>
      <c r="N75" s="33" t="s">
        <v>164</v>
      </c>
    </row>
    <row r="76" spans="1:14" x14ac:dyDescent="0.25">
      <c r="A76">
        <v>710017</v>
      </c>
      <c r="B76">
        <v>0</v>
      </c>
      <c r="G76" s="63"/>
      <c r="N76" s="2" t="s">
        <v>164</v>
      </c>
    </row>
    <row r="77" spans="1:14" x14ac:dyDescent="0.25">
      <c r="A77">
        <v>710018</v>
      </c>
      <c r="B77">
        <v>0</v>
      </c>
      <c r="G77" s="63"/>
      <c r="N77" s="2" t="s">
        <v>164</v>
      </c>
    </row>
    <row r="78" spans="1:14" x14ac:dyDescent="0.25">
      <c r="A78">
        <v>710019</v>
      </c>
      <c r="B78">
        <v>0</v>
      </c>
      <c r="G78" s="63"/>
      <c r="N78" s="2" t="s">
        <v>353</v>
      </c>
    </row>
    <row r="79" spans="1:14" ht="18.75" x14ac:dyDescent="0.3">
      <c r="A79">
        <v>710020</v>
      </c>
      <c r="B79">
        <v>0</v>
      </c>
      <c r="G79" s="63"/>
      <c r="N79" s="33" t="s">
        <v>88</v>
      </c>
    </row>
    <row r="80" spans="1:14" x14ac:dyDescent="0.25">
      <c r="A80">
        <v>710021</v>
      </c>
      <c r="B80">
        <v>0</v>
      </c>
      <c r="G80" s="63"/>
      <c r="N80" s="2" t="s">
        <v>88</v>
      </c>
    </row>
    <row r="81" spans="1:14" x14ac:dyDescent="0.25">
      <c r="A81">
        <v>710022</v>
      </c>
      <c r="B81">
        <v>0</v>
      </c>
      <c r="G81" s="63"/>
      <c r="N81" s="2" t="s">
        <v>88</v>
      </c>
    </row>
    <row r="82" spans="1:14" ht="18.75" x14ac:dyDescent="0.3">
      <c r="A82">
        <v>710023</v>
      </c>
      <c r="B82">
        <v>0</v>
      </c>
      <c r="G82" s="63"/>
      <c r="N82" s="33" t="s">
        <v>69</v>
      </c>
    </row>
    <row r="83" spans="1:14" ht="18.75" x14ac:dyDescent="0.3">
      <c r="A83">
        <v>710024</v>
      </c>
      <c r="B83">
        <v>0</v>
      </c>
      <c r="G83" s="63"/>
      <c r="N83" s="33" t="s">
        <v>69</v>
      </c>
    </row>
    <row r="84" spans="1:14" ht="18.75" x14ac:dyDescent="0.3">
      <c r="A84">
        <v>710025</v>
      </c>
      <c r="B84">
        <v>3904.05</v>
      </c>
      <c r="G84" s="63"/>
      <c r="N84" s="33" t="s">
        <v>69</v>
      </c>
    </row>
    <row r="85" spans="1:14" ht="18.75" x14ac:dyDescent="0.3">
      <c r="A85">
        <v>710026</v>
      </c>
      <c r="B85">
        <v>0</v>
      </c>
      <c r="G85" s="63"/>
      <c r="N85" s="33" t="s">
        <v>69</v>
      </c>
    </row>
    <row r="86" spans="1:14" ht="18.75" x14ac:dyDescent="0.3">
      <c r="A86">
        <v>710027</v>
      </c>
      <c r="B86">
        <v>0</v>
      </c>
      <c r="G86" s="63"/>
      <c r="N86" s="33" t="s">
        <v>69</v>
      </c>
    </row>
    <row r="87" spans="1:14" ht="18.75" x14ac:dyDescent="0.3">
      <c r="A87">
        <v>710028</v>
      </c>
      <c r="B87">
        <v>0</v>
      </c>
      <c r="G87" s="63"/>
      <c r="N87" s="33" t="s">
        <v>69</v>
      </c>
    </row>
    <row r="88" spans="1:14" ht="18.75" x14ac:dyDescent="0.3">
      <c r="A88">
        <v>710029</v>
      </c>
      <c r="B88">
        <v>0</v>
      </c>
      <c r="G88" s="63"/>
      <c r="N88" s="33" t="s">
        <v>69</v>
      </c>
    </row>
    <row r="89" spans="1:14" ht="18.75" x14ac:dyDescent="0.3">
      <c r="A89">
        <v>710030</v>
      </c>
      <c r="B89">
        <v>0</v>
      </c>
      <c r="G89" s="63"/>
      <c r="N89" s="33" t="s">
        <v>69</v>
      </c>
    </row>
    <row r="90" spans="1:14" ht="18.75" x14ac:dyDescent="0.3">
      <c r="A90">
        <v>710031</v>
      </c>
      <c r="B90">
        <v>0</v>
      </c>
      <c r="G90" s="63"/>
      <c r="N90" s="33" t="s">
        <v>69</v>
      </c>
    </row>
    <row r="91" spans="1:14" ht="18.75" x14ac:dyDescent="0.3">
      <c r="A91">
        <v>710032</v>
      </c>
      <c r="B91">
        <v>-1.05</v>
      </c>
      <c r="G91" s="63"/>
      <c r="N91" s="33" t="s">
        <v>69</v>
      </c>
    </row>
    <row r="92" spans="1:14" ht="18.75" x14ac:dyDescent="0.3">
      <c r="A92">
        <v>710033</v>
      </c>
      <c r="B92">
        <v>0</v>
      </c>
      <c r="G92" s="63"/>
      <c r="N92" s="33" t="s">
        <v>69</v>
      </c>
    </row>
    <row r="93" spans="1:14" ht="18.75" x14ac:dyDescent="0.3">
      <c r="A93">
        <v>710034</v>
      </c>
      <c r="B93">
        <v>0</v>
      </c>
      <c r="G93" s="63"/>
      <c r="N93" s="33" t="s">
        <v>69</v>
      </c>
    </row>
    <row r="94" spans="1:14" ht="18.75" x14ac:dyDescent="0.3">
      <c r="A94">
        <v>710035</v>
      </c>
      <c r="B94">
        <v>0</v>
      </c>
      <c r="G94" s="63"/>
      <c r="N94" s="33" t="s">
        <v>69</v>
      </c>
    </row>
    <row r="95" spans="1:14" ht="18.75" x14ac:dyDescent="0.3">
      <c r="A95">
        <v>710036</v>
      </c>
      <c r="B95">
        <v>0</v>
      </c>
      <c r="G95" s="63"/>
      <c r="N95" s="33" t="s">
        <v>69</v>
      </c>
    </row>
    <row r="96" spans="1:14" ht="18.75" x14ac:dyDescent="0.3">
      <c r="A96">
        <v>710037</v>
      </c>
      <c r="B96">
        <v>0</v>
      </c>
      <c r="G96" s="63"/>
      <c r="N96" s="33" t="s">
        <v>69</v>
      </c>
    </row>
    <row r="97" spans="1:14" ht="18.75" x14ac:dyDescent="0.3">
      <c r="A97">
        <v>710038</v>
      </c>
      <c r="B97">
        <v>9331.0300000000007</v>
      </c>
      <c r="G97" s="63"/>
      <c r="N97" s="33" t="s">
        <v>69</v>
      </c>
    </row>
    <row r="98" spans="1:14" ht="18.75" x14ac:dyDescent="0.3">
      <c r="A98">
        <v>710039</v>
      </c>
      <c r="B98">
        <v>-42.48</v>
      </c>
      <c r="G98" s="63"/>
      <c r="N98" s="33" t="s">
        <v>69</v>
      </c>
    </row>
    <row r="99" spans="1:14" ht="18.75" x14ac:dyDescent="0.3">
      <c r="A99">
        <v>710040</v>
      </c>
      <c r="B99">
        <v>0.33</v>
      </c>
      <c r="G99" s="63"/>
      <c r="N99" s="33" t="s">
        <v>69</v>
      </c>
    </row>
    <row r="100" spans="1:14" ht="18.75" x14ac:dyDescent="0.3">
      <c r="A100">
        <v>710041</v>
      </c>
      <c r="B100">
        <v>0</v>
      </c>
      <c r="G100" s="63"/>
      <c r="N100" s="33" t="s">
        <v>69</v>
      </c>
    </row>
    <row r="101" spans="1:14" x14ac:dyDescent="0.25">
      <c r="A101">
        <v>710042</v>
      </c>
      <c r="B101">
        <v>0</v>
      </c>
      <c r="G101" s="63"/>
      <c r="N101" s="2" t="s">
        <v>69</v>
      </c>
    </row>
    <row r="102" spans="1:14" x14ac:dyDescent="0.25">
      <c r="A102">
        <v>710043</v>
      </c>
      <c r="B102">
        <v>0</v>
      </c>
      <c r="G102" s="63"/>
      <c r="N102" s="2" t="s">
        <v>69</v>
      </c>
    </row>
    <row r="103" spans="1:14" x14ac:dyDescent="0.25">
      <c r="A103">
        <v>710044</v>
      </c>
      <c r="B103">
        <v>-0.02</v>
      </c>
      <c r="G103" s="63"/>
      <c r="N103" s="2" t="s">
        <v>69</v>
      </c>
    </row>
    <row r="104" spans="1:14" x14ac:dyDescent="0.25">
      <c r="A104">
        <v>710045</v>
      </c>
      <c r="B104">
        <v>0</v>
      </c>
      <c r="G104" s="63"/>
      <c r="N104" s="2" t="s">
        <v>69</v>
      </c>
    </row>
    <row r="105" spans="1:14" x14ac:dyDescent="0.25">
      <c r="A105">
        <v>710046</v>
      </c>
      <c r="B105">
        <v>0</v>
      </c>
      <c r="G105" s="63"/>
      <c r="N105" s="2" t="s">
        <v>69</v>
      </c>
    </row>
    <row r="106" spans="1:14" x14ac:dyDescent="0.25">
      <c r="A106">
        <v>710047</v>
      </c>
      <c r="B106">
        <v>0</v>
      </c>
      <c r="G106" s="63"/>
      <c r="N106" s="2" t="s">
        <v>69</v>
      </c>
    </row>
    <row r="107" spans="1:14" x14ac:dyDescent="0.25">
      <c r="A107">
        <v>710048</v>
      </c>
      <c r="B107">
        <v>0</v>
      </c>
      <c r="G107" s="63"/>
      <c r="N107" s="2" t="s">
        <v>69</v>
      </c>
    </row>
    <row r="108" spans="1:14" x14ac:dyDescent="0.25">
      <c r="A108">
        <v>710049</v>
      </c>
      <c r="B108">
        <v>0</v>
      </c>
      <c r="G108" s="63"/>
      <c r="N108" s="2" t="s">
        <v>69</v>
      </c>
    </row>
    <row r="109" spans="1:14" x14ac:dyDescent="0.25">
      <c r="A109">
        <v>710050</v>
      </c>
      <c r="B109">
        <v>0.3</v>
      </c>
      <c r="G109" s="63"/>
      <c r="N109" s="2" t="s">
        <v>69</v>
      </c>
    </row>
    <row r="110" spans="1:14" x14ac:dyDescent="0.25">
      <c r="A110">
        <v>710051</v>
      </c>
      <c r="B110">
        <v>0</v>
      </c>
      <c r="G110" s="63"/>
      <c r="N110" s="2" t="s">
        <v>69</v>
      </c>
    </row>
    <row r="111" spans="1:14" x14ac:dyDescent="0.25">
      <c r="A111">
        <v>710052</v>
      </c>
      <c r="B111">
        <v>0</v>
      </c>
      <c r="G111" s="63"/>
      <c r="N111" s="2" t="s">
        <v>69</v>
      </c>
    </row>
    <row r="112" spans="1:14" x14ac:dyDescent="0.25">
      <c r="A112">
        <v>710053</v>
      </c>
      <c r="B112">
        <v>0</v>
      </c>
      <c r="G112" s="63"/>
      <c r="N112" s="2" t="s">
        <v>69</v>
      </c>
    </row>
    <row r="113" spans="1:14" x14ac:dyDescent="0.25">
      <c r="A113">
        <v>710054</v>
      </c>
      <c r="B113">
        <v>0</v>
      </c>
      <c r="G113" s="63"/>
      <c r="N113" s="2" t="s">
        <v>69</v>
      </c>
    </row>
    <row r="114" spans="1:14" x14ac:dyDescent="0.25">
      <c r="A114">
        <v>710055</v>
      </c>
      <c r="B114">
        <v>0</v>
      </c>
      <c r="G114" s="63"/>
      <c r="N114" s="2" t="s">
        <v>69</v>
      </c>
    </row>
    <row r="115" spans="1:14" ht="18.75" x14ac:dyDescent="0.3">
      <c r="A115">
        <v>710056</v>
      </c>
      <c r="B115">
        <v>0</v>
      </c>
      <c r="G115" s="63"/>
      <c r="N115" s="33" t="s">
        <v>287</v>
      </c>
    </row>
    <row r="116" spans="1:14" x14ac:dyDescent="0.25">
      <c r="A116">
        <v>710057</v>
      </c>
      <c r="B116">
        <v>0</v>
      </c>
      <c r="G116" s="63"/>
      <c r="N116" s="2" t="s">
        <v>244</v>
      </c>
    </row>
    <row r="117" spans="1:14" x14ac:dyDescent="0.25">
      <c r="A117">
        <v>710058</v>
      </c>
      <c r="B117">
        <v>0</v>
      </c>
      <c r="G117" s="63"/>
      <c r="N117" s="2" t="s">
        <v>244</v>
      </c>
    </row>
    <row r="118" spans="1:14" ht="18.75" x14ac:dyDescent="0.3">
      <c r="A118">
        <v>710059</v>
      </c>
      <c r="G118" s="63"/>
      <c r="N118" s="33" t="s">
        <v>210</v>
      </c>
    </row>
    <row r="119" spans="1:14" ht="18.75" x14ac:dyDescent="0.3">
      <c r="A119">
        <v>710060</v>
      </c>
      <c r="B119">
        <v>815.34</v>
      </c>
      <c r="G119" s="63"/>
      <c r="N119" s="33" t="s">
        <v>210</v>
      </c>
    </row>
    <row r="120" spans="1:14" ht="18.75" x14ac:dyDescent="0.3">
      <c r="A120">
        <v>710061</v>
      </c>
      <c r="G120" s="63"/>
      <c r="N120" s="33" t="s">
        <v>210</v>
      </c>
    </row>
    <row r="121" spans="1:14" x14ac:dyDescent="0.25">
      <c r="A121">
        <v>710062</v>
      </c>
      <c r="B121">
        <v>-0.03</v>
      </c>
      <c r="G121" s="63"/>
      <c r="N121" s="2" t="s">
        <v>210</v>
      </c>
    </row>
    <row r="122" spans="1:14" x14ac:dyDescent="0.25">
      <c r="A122">
        <v>710063</v>
      </c>
      <c r="G122" s="63"/>
      <c r="N122" s="2" t="s">
        <v>210</v>
      </c>
    </row>
    <row r="123" spans="1:14" x14ac:dyDescent="0.25">
      <c r="A123">
        <v>710064</v>
      </c>
      <c r="B123">
        <v>4251.12</v>
      </c>
      <c r="G123" s="63"/>
      <c r="N123" s="2" t="s">
        <v>210</v>
      </c>
    </row>
    <row r="124" spans="1:14" x14ac:dyDescent="0.25">
      <c r="A124">
        <v>710065</v>
      </c>
      <c r="B124">
        <v>0</v>
      </c>
      <c r="G124" s="63"/>
      <c r="N124" s="2" t="s">
        <v>80</v>
      </c>
    </row>
    <row r="125" spans="1:14" x14ac:dyDescent="0.25">
      <c r="A125">
        <v>710066</v>
      </c>
      <c r="G125" s="63"/>
      <c r="N125" s="2" t="s">
        <v>356</v>
      </c>
    </row>
    <row r="126" spans="1:14" ht="18.75" x14ac:dyDescent="0.3">
      <c r="A126">
        <v>710067</v>
      </c>
      <c r="B126">
        <v>6909.64</v>
      </c>
      <c r="G126" s="63"/>
      <c r="N126" s="33" t="s">
        <v>105</v>
      </c>
    </row>
    <row r="127" spans="1:14" ht="18.75" x14ac:dyDescent="0.3">
      <c r="A127">
        <v>710068</v>
      </c>
      <c r="B127">
        <v>0</v>
      </c>
      <c r="G127" s="63"/>
      <c r="N127" s="33" t="s">
        <v>105</v>
      </c>
    </row>
    <row r="128" spans="1:14" x14ac:dyDescent="0.25">
      <c r="A128">
        <v>710069</v>
      </c>
      <c r="B128">
        <v>2791.35</v>
      </c>
      <c r="G128" s="63"/>
      <c r="N128" s="2" t="s">
        <v>105</v>
      </c>
    </row>
    <row r="129" spans="1:14" x14ac:dyDescent="0.25">
      <c r="A129">
        <v>710070</v>
      </c>
      <c r="B129">
        <v>0</v>
      </c>
      <c r="G129" s="63"/>
      <c r="N129" s="2" t="s">
        <v>105</v>
      </c>
    </row>
    <row r="130" spans="1:14" x14ac:dyDescent="0.25">
      <c r="A130">
        <v>710071</v>
      </c>
      <c r="B130">
        <v>0</v>
      </c>
      <c r="G130" s="63"/>
      <c r="N130" s="2" t="s">
        <v>105</v>
      </c>
    </row>
    <row r="131" spans="1:14" x14ac:dyDescent="0.25">
      <c r="A131">
        <v>710072</v>
      </c>
      <c r="B131">
        <v>0</v>
      </c>
      <c r="G131" s="63"/>
      <c r="N131" s="2" t="s">
        <v>105</v>
      </c>
    </row>
    <row r="132" spans="1:14" x14ac:dyDescent="0.25">
      <c r="A132">
        <v>710073</v>
      </c>
      <c r="B132">
        <v>0</v>
      </c>
      <c r="G132" s="63"/>
      <c r="N132" s="2" t="s">
        <v>105</v>
      </c>
    </row>
    <row r="133" spans="1:14" ht="18.75" x14ac:dyDescent="0.3">
      <c r="A133">
        <v>710074</v>
      </c>
      <c r="B133">
        <v>0</v>
      </c>
      <c r="G133" s="63"/>
      <c r="N133" s="33" t="s">
        <v>305</v>
      </c>
    </row>
    <row r="134" spans="1:14" x14ac:dyDescent="0.25">
      <c r="A134">
        <v>710075</v>
      </c>
      <c r="G134" s="63"/>
      <c r="N134" s="2" t="s">
        <v>118</v>
      </c>
    </row>
    <row r="135" spans="1:14" x14ac:dyDescent="0.25">
      <c r="A135">
        <v>710076</v>
      </c>
      <c r="B135">
        <v>0</v>
      </c>
      <c r="G135" s="63"/>
      <c r="N135" s="2" t="s">
        <v>118</v>
      </c>
    </row>
    <row r="136" spans="1:14" x14ac:dyDescent="0.25">
      <c r="A136">
        <v>710077</v>
      </c>
      <c r="B136">
        <v>0</v>
      </c>
      <c r="G136" s="63"/>
      <c r="N136" s="2" t="s">
        <v>118</v>
      </c>
    </row>
    <row r="137" spans="1:14" x14ac:dyDescent="0.25">
      <c r="A137">
        <v>710078</v>
      </c>
      <c r="B137">
        <v>0</v>
      </c>
      <c r="G137" s="63"/>
      <c r="N137" s="2" t="s">
        <v>118</v>
      </c>
    </row>
    <row r="138" spans="1:14" x14ac:dyDescent="0.25">
      <c r="A138">
        <v>710079</v>
      </c>
      <c r="B138">
        <v>0</v>
      </c>
      <c r="G138" s="63"/>
      <c r="N138" s="2" t="s">
        <v>326</v>
      </c>
    </row>
    <row r="139" spans="1:14" ht="18.75" x14ac:dyDescent="0.3">
      <c r="A139">
        <v>710080</v>
      </c>
      <c r="B139">
        <v>0</v>
      </c>
      <c r="G139" s="63"/>
      <c r="N139" s="33" t="s">
        <v>178</v>
      </c>
    </row>
    <row r="140" spans="1:14" ht="18.75" x14ac:dyDescent="0.3">
      <c r="A140">
        <v>710081</v>
      </c>
      <c r="B140">
        <v>667.39</v>
      </c>
      <c r="G140" s="63"/>
      <c r="N140" s="33" t="s">
        <v>134</v>
      </c>
    </row>
    <row r="141" spans="1:14" x14ac:dyDescent="0.25">
      <c r="A141">
        <v>710082</v>
      </c>
      <c r="B141">
        <v>789.82</v>
      </c>
      <c r="G141" s="63"/>
      <c r="N141" s="2" t="s">
        <v>134</v>
      </c>
    </row>
    <row r="142" spans="1:14" x14ac:dyDescent="0.25">
      <c r="A142">
        <v>710083</v>
      </c>
      <c r="B142">
        <v>0</v>
      </c>
      <c r="G142" s="63"/>
      <c r="N142" s="2" t="s">
        <v>134</v>
      </c>
    </row>
    <row r="143" spans="1:14" x14ac:dyDescent="0.25">
      <c r="A143">
        <v>710084</v>
      </c>
      <c r="G143" s="63"/>
      <c r="N143" s="2" t="s">
        <v>134</v>
      </c>
    </row>
    <row r="144" spans="1:14" ht="18.75" x14ac:dyDescent="0.3">
      <c r="A144">
        <v>710085</v>
      </c>
      <c r="B144">
        <v>0</v>
      </c>
      <c r="G144" s="63"/>
      <c r="N144" s="33" t="s">
        <v>203</v>
      </c>
    </row>
    <row r="145" spans="1:14" ht="18.75" x14ac:dyDescent="0.3">
      <c r="A145">
        <v>710086</v>
      </c>
      <c r="B145">
        <v>0</v>
      </c>
      <c r="G145" s="63"/>
      <c r="N145" s="33" t="s">
        <v>203</v>
      </c>
    </row>
    <row r="146" spans="1:14" ht="18.75" x14ac:dyDescent="0.3">
      <c r="A146">
        <v>710087</v>
      </c>
      <c r="B146">
        <v>5897.25</v>
      </c>
      <c r="G146" s="63"/>
      <c r="N146" s="33" t="s">
        <v>203</v>
      </c>
    </row>
    <row r="147" spans="1:14" x14ac:dyDescent="0.25">
      <c r="A147">
        <v>710088</v>
      </c>
      <c r="B147">
        <v>2501.86</v>
      </c>
      <c r="G147" s="63"/>
      <c r="N147" s="2" t="s">
        <v>203</v>
      </c>
    </row>
    <row r="148" spans="1:14" x14ac:dyDescent="0.25">
      <c r="A148">
        <v>710089</v>
      </c>
      <c r="B148">
        <v>1094.74</v>
      </c>
      <c r="G148" s="63"/>
      <c r="N148" s="2" t="s">
        <v>203</v>
      </c>
    </row>
    <row r="149" spans="1:14" ht="18.75" x14ac:dyDescent="0.3">
      <c r="A149">
        <v>710090</v>
      </c>
      <c r="B149">
        <v>0</v>
      </c>
      <c r="G149" s="63"/>
      <c r="N149" s="33" t="s">
        <v>60</v>
      </c>
    </row>
    <row r="150" spans="1:14" ht="18.75" x14ac:dyDescent="0.3">
      <c r="A150">
        <v>710091</v>
      </c>
      <c r="B150">
        <v>0</v>
      </c>
      <c r="G150" s="63"/>
      <c r="N150" s="33" t="s">
        <v>60</v>
      </c>
    </row>
    <row r="151" spans="1:14" ht="18.75" x14ac:dyDescent="0.3">
      <c r="A151">
        <v>710092</v>
      </c>
      <c r="B151">
        <v>-0.18</v>
      </c>
      <c r="G151" s="63"/>
      <c r="N151" s="33" t="s">
        <v>60</v>
      </c>
    </row>
    <row r="152" spans="1:14" ht="18.75" x14ac:dyDescent="0.3">
      <c r="A152">
        <v>710093</v>
      </c>
      <c r="B152">
        <v>7715.54</v>
      </c>
      <c r="G152" s="63"/>
      <c r="N152" s="33" t="s">
        <v>60</v>
      </c>
    </row>
    <row r="153" spans="1:14" x14ac:dyDescent="0.25">
      <c r="A153">
        <v>710094</v>
      </c>
      <c r="G153" s="63"/>
      <c r="N153" s="2" t="s">
        <v>60</v>
      </c>
    </row>
    <row r="154" spans="1:14" x14ac:dyDescent="0.25">
      <c r="A154">
        <v>710095</v>
      </c>
      <c r="B154">
        <v>0.03</v>
      </c>
      <c r="G154" s="63"/>
      <c r="N154" s="2" t="s">
        <v>60</v>
      </c>
    </row>
    <row r="155" spans="1:14" x14ac:dyDescent="0.25">
      <c r="A155">
        <v>710096</v>
      </c>
      <c r="B155">
        <v>6999.38</v>
      </c>
      <c r="G155" s="63"/>
      <c r="N155" s="2" t="s">
        <v>60</v>
      </c>
    </row>
    <row r="156" spans="1:14" x14ac:dyDescent="0.25">
      <c r="A156">
        <v>710097</v>
      </c>
      <c r="B156">
        <v>0</v>
      </c>
      <c r="G156" s="63"/>
      <c r="N156" s="2" t="s">
        <v>60</v>
      </c>
    </row>
    <row r="157" spans="1:14" x14ac:dyDescent="0.25">
      <c r="A157">
        <v>710098</v>
      </c>
      <c r="B157">
        <v>0</v>
      </c>
      <c r="G157" s="63"/>
      <c r="N157" s="2" t="s">
        <v>60</v>
      </c>
    </row>
    <row r="158" spans="1:14" x14ac:dyDescent="0.25">
      <c r="A158">
        <v>710099</v>
      </c>
      <c r="B158">
        <v>0.79</v>
      </c>
      <c r="G158" s="63"/>
      <c r="N158" s="2" t="s">
        <v>60</v>
      </c>
    </row>
    <row r="159" spans="1:14" x14ac:dyDescent="0.25">
      <c r="A159">
        <v>710100</v>
      </c>
      <c r="B159">
        <v>8297.0499999999993</v>
      </c>
      <c r="G159" s="63"/>
      <c r="N159" s="2" t="s">
        <v>60</v>
      </c>
    </row>
    <row r="160" spans="1:14" x14ac:dyDescent="0.25">
      <c r="A160">
        <v>710101</v>
      </c>
      <c r="B160">
        <v>0</v>
      </c>
      <c r="G160" s="63"/>
      <c r="N160" s="2" t="s">
        <v>60</v>
      </c>
    </row>
    <row r="161" spans="1:14" ht="18.75" x14ac:dyDescent="0.3">
      <c r="A161">
        <v>710102</v>
      </c>
      <c r="B161">
        <v>0</v>
      </c>
      <c r="G161" s="63"/>
      <c r="N161" s="33" t="s">
        <v>216</v>
      </c>
    </row>
    <row r="162" spans="1:14" ht="18.75" x14ac:dyDescent="0.3">
      <c r="A162">
        <v>710103</v>
      </c>
      <c r="B162">
        <v>7922</v>
      </c>
      <c r="G162" s="63"/>
      <c r="N162" s="33" t="s">
        <v>216</v>
      </c>
    </row>
    <row r="163" spans="1:14" ht="18.75" x14ac:dyDescent="0.3">
      <c r="A163">
        <v>710104</v>
      </c>
      <c r="B163">
        <v>0</v>
      </c>
      <c r="G163" s="63"/>
      <c r="N163" s="33" t="s">
        <v>216</v>
      </c>
    </row>
    <row r="164" spans="1:14" ht="18.75" x14ac:dyDescent="0.3">
      <c r="A164">
        <v>710105</v>
      </c>
      <c r="B164">
        <v>4169.84</v>
      </c>
      <c r="G164" s="63"/>
      <c r="N164" s="33" t="s">
        <v>216</v>
      </c>
    </row>
    <row r="165" spans="1:14" x14ac:dyDescent="0.25">
      <c r="A165">
        <v>710106</v>
      </c>
      <c r="B165">
        <v>2211.73</v>
      </c>
      <c r="G165" s="63"/>
      <c r="N165" s="2" t="s">
        <v>216</v>
      </c>
    </row>
    <row r="166" spans="1:14" x14ac:dyDescent="0.25">
      <c r="A166">
        <v>710107</v>
      </c>
      <c r="B166">
        <v>2963.07</v>
      </c>
      <c r="G166" s="63"/>
      <c r="N166" s="2" t="s">
        <v>216</v>
      </c>
    </row>
    <row r="167" spans="1:14" ht="18.75" x14ac:dyDescent="0.3">
      <c r="A167">
        <v>710108</v>
      </c>
      <c r="B167">
        <v>0</v>
      </c>
      <c r="G167" s="63"/>
      <c r="N167" s="33" t="s">
        <v>176</v>
      </c>
    </row>
    <row r="168" spans="1:14" x14ac:dyDescent="0.25">
      <c r="A168">
        <v>710109</v>
      </c>
      <c r="B168">
        <v>0</v>
      </c>
      <c r="G168" s="63"/>
      <c r="N168" s="2" t="s">
        <v>176</v>
      </c>
    </row>
    <row r="169" spans="1:14" x14ac:dyDescent="0.25">
      <c r="A169">
        <v>710110</v>
      </c>
      <c r="B169">
        <v>0</v>
      </c>
      <c r="N169" s="2" t="s">
        <v>176</v>
      </c>
    </row>
    <row r="170" spans="1:14" x14ac:dyDescent="0.25">
      <c r="A170">
        <v>710111</v>
      </c>
      <c r="B170">
        <v>0</v>
      </c>
      <c r="N170" s="2" t="s">
        <v>176</v>
      </c>
    </row>
    <row r="171" spans="1:14" x14ac:dyDescent="0.25">
      <c r="A171">
        <v>710112</v>
      </c>
      <c r="B171">
        <v>-0.17</v>
      </c>
      <c r="N171" s="2" t="s">
        <v>176</v>
      </c>
    </row>
    <row r="172" spans="1:14" ht="18.75" x14ac:dyDescent="0.3">
      <c r="A172">
        <v>710113</v>
      </c>
      <c r="B172">
        <v>0</v>
      </c>
      <c r="N172" s="33" t="s">
        <v>111</v>
      </c>
    </row>
    <row r="173" spans="1:14" ht="18.75" x14ac:dyDescent="0.3">
      <c r="A173">
        <v>710114</v>
      </c>
      <c r="B173">
        <v>3076.37</v>
      </c>
      <c r="N173" s="33" t="s">
        <v>111</v>
      </c>
    </row>
    <row r="174" spans="1:14" x14ac:dyDescent="0.25">
      <c r="A174">
        <v>710115</v>
      </c>
      <c r="B174">
        <v>0</v>
      </c>
      <c r="N174" s="2" t="s">
        <v>111</v>
      </c>
    </row>
    <row r="175" spans="1:14" x14ac:dyDescent="0.25">
      <c r="A175">
        <v>710116</v>
      </c>
      <c r="B175">
        <v>0</v>
      </c>
      <c r="N175" s="2" t="s">
        <v>111</v>
      </c>
    </row>
    <row r="176" spans="1:14" x14ac:dyDescent="0.25">
      <c r="A176">
        <v>710117</v>
      </c>
      <c r="B176">
        <v>817.93</v>
      </c>
      <c r="N176" s="2" t="s">
        <v>445</v>
      </c>
    </row>
    <row r="177" spans="1:14" ht="18.75" x14ac:dyDescent="0.3">
      <c r="A177">
        <v>710118</v>
      </c>
      <c r="B177">
        <v>0</v>
      </c>
      <c r="N177" s="33" t="s">
        <v>294</v>
      </c>
    </row>
    <row r="178" spans="1:14" ht="18.75" x14ac:dyDescent="0.3">
      <c r="A178">
        <v>710119</v>
      </c>
      <c r="B178">
        <v>0</v>
      </c>
      <c r="N178" s="33" t="s">
        <v>206</v>
      </c>
    </row>
    <row r="179" spans="1:14" ht="18.75" x14ac:dyDescent="0.3">
      <c r="A179">
        <v>710120</v>
      </c>
      <c r="B179">
        <v>0</v>
      </c>
      <c r="N179" s="33" t="s">
        <v>206</v>
      </c>
    </row>
    <row r="180" spans="1:14" ht="18.75" x14ac:dyDescent="0.3">
      <c r="A180">
        <v>710121</v>
      </c>
      <c r="N180" s="33" t="s">
        <v>206</v>
      </c>
    </row>
    <row r="181" spans="1:14" ht="18.75" x14ac:dyDescent="0.3">
      <c r="A181">
        <v>710122</v>
      </c>
      <c r="B181">
        <v>0</v>
      </c>
      <c r="N181" s="33" t="s">
        <v>206</v>
      </c>
    </row>
    <row r="182" spans="1:14" ht="18.75" x14ac:dyDescent="0.3">
      <c r="A182">
        <v>710123</v>
      </c>
      <c r="B182">
        <v>0</v>
      </c>
      <c r="N182" s="33" t="s">
        <v>51</v>
      </c>
    </row>
    <row r="183" spans="1:14" ht="18.75" x14ac:dyDescent="0.3">
      <c r="A183">
        <v>710124</v>
      </c>
      <c r="B183">
        <v>2748.31</v>
      </c>
      <c r="N183" s="33" t="s">
        <v>51</v>
      </c>
    </row>
    <row r="184" spans="1:14" ht="18.75" x14ac:dyDescent="0.3">
      <c r="A184">
        <v>710125</v>
      </c>
      <c r="B184">
        <v>3507.89</v>
      </c>
      <c r="N184" s="33" t="s">
        <v>51</v>
      </c>
    </row>
    <row r="185" spans="1:14" ht="18.75" x14ac:dyDescent="0.3">
      <c r="A185">
        <v>710126</v>
      </c>
      <c r="B185">
        <v>1792.64</v>
      </c>
      <c r="N185" s="33" t="s">
        <v>51</v>
      </c>
    </row>
    <row r="186" spans="1:14" ht="18.75" x14ac:dyDescent="0.3">
      <c r="A186">
        <v>710127</v>
      </c>
      <c r="B186">
        <v>0</v>
      </c>
      <c r="N186" s="33" t="s">
        <v>51</v>
      </c>
    </row>
    <row r="187" spans="1:14" x14ac:dyDescent="0.25">
      <c r="A187">
        <v>710128</v>
      </c>
      <c r="B187">
        <v>0</v>
      </c>
      <c r="N187" s="2" t="s">
        <v>51</v>
      </c>
    </row>
    <row r="188" spans="1:14" ht="18.75" x14ac:dyDescent="0.3">
      <c r="A188">
        <v>710129</v>
      </c>
      <c r="B188">
        <v>9967.41</v>
      </c>
      <c r="N188" s="33" t="s">
        <v>62</v>
      </c>
    </row>
    <row r="189" spans="1:14" ht="18.75" x14ac:dyDescent="0.3">
      <c r="A189">
        <v>710130</v>
      </c>
      <c r="B189">
        <v>0</v>
      </c>
      <c r="N189" s="33" t="s">
        <v>62</v>
      </c>
    </row>
    <row r="190" spans="1:14" x14ac:dyDescent="0.25">
      <c r="A190">
        <v>710131</v>
      </c>
      <c r="B190">
        <v>0.25</v>
      </c>
      <c r="N190" s="2" t="s">
        <v>62</v>
      </c>
    </row>
    <row r="191" spans="1:14" x14ac:dyDescent="0.25">
      <c r="A191">
        <v>710132</v>
      </c>
      <c r="B191">
        <v>2553.15</v>
      </c>
      <c r="N191" s="2" t="s">
        <v>62</v>
      </c>
    </row>
    <row r="192" spans="1:14" x14ac:dyDescent="0.25">
      <c r="A192">
        <v>710133</v>
      </c>
      <c r="B192">
        <v>1332.25</v>
      </c>
      <c r="N192" s="2" t="s">
        <v>62</v>
      </c>
    </row>
    <row r="193" spans="1:14" x14ac:dyDescent="0.25">
      <c r="A193">
        <v>710134</v>
      </c>
      <c r="B193">
        <v>7043.51</v>
      </c>
      <c r="N193" s="2" t="s">
        <v>62</v>
      </c>
    </row>
    <row r="194" spans="1:14" x14ac:dyDescent="0.25">
      <c r="A194">
        <v>710135</v>
      </c>
      <c r="B194">
        <v>0</v>
      </c>
      <c r="N194" s="2" t="s">
        <v>62</v>
      </c>
    </row>
    <row r="195" spans="1:14" ht="18.75" x14ac:dyDescent="0.3">
      <c r="A195">
        <v>710136</v>
      </c>
      <c r="B195">
        <v>1204.93</v>
      </c>
      <c r="N195" s="33"/>
    </row>
    <row r="196" spans="1:14" ht="18.75" x14ac:dyDescent="0.3">
      <c r="A196">
        <v>710137</v>
      </c>
      <c r="B196">
        <v>1632.28</v>
      </c>
      <c r="N196" s="33"/>
    </row>
    <row r="197" spans="1:14" ht="18.75" x14ac:dyDescent="0.3">
      <c r="A197">
        <v>710138</v>
      </c>
      <c r="B197">
        <v>0</v>
      </c>
      <c r="N197" s="33"/>
    </row>
    <row r="198" spans="1:14" ht="18.75" x14ac:dyDescent="0.3">
      <c r="A198">
        <v>710139</v>
      </c>
      <c r="B198">
        <v>840.19</v>
      </c>
      <c r="N198" s="33"/>
    </row>
    <row r="199" spans="1:14" ht="18.75" x14ac:dyDescent="0.3">
      <c r="A199">
        <v>710140</v>
      </c>
      <c r="B199">
        <v>17705.53</v>
      </c>
      <c r="N199" s="33"/>
    </row>
    <row r="200" spans="1:14" x14ac:dyDescent="0.25">
      <c r="A200">
        <v>710141</v>
      </c>
      <c r="N200" s="2"/>
    </row>
    <row r="201" spans="1:14" x14ac:dyDescent="0.25">
      <c r="A201">
        <v>710142</v>
      </c>
      <c r="B201">
        <v>0</v>
      </c>
      <c r="N201" s="2"/>
    </row>
    <row r="202" spans="1:14" x14ac:dyDescent="0.25">
      <c r="A202">
        <v>710143</v>
      </c>
      <c r="B202">
        <v>0</v>
      </c>
      <c r="N202" s="2"/>
    </row>
    <row r="203" spans="1:14" x14ac:dyDescent="0.25">
      <c r="A203">
        <v>710144</v>
      </c>
      <c r="B203">
        <v>2031.33</v>
      </c>
      <c r="N203" s="2"/>
    </row>
    <row r="204" spans="1:14" x14ac:dyDescent="0.25">
      <c r="A204">
        <v>710145</v>
      </c>
      <c r="B204">
        <v>10183.780000000001</v>
      </c>
      <c r="N204" s="2"/>
    </row>
    <row r="205" spans="1:14" x14ac:dyDescent="0.25">
      <c r="A205">
        <v>710146</v>
      </c>
      <c r="B205">
        <v>15123.2</v>
      </c>
      <c r="N205" s="2"/>
    </row>
    <row r="206" spans="1:14" x14ac:dyDescent="0.25">
      <c r="A206">
        <v>710147</v>
      </c>
      <c r="B206">
        <v>3469.21</v>
      </c>
      <c r="N206" s="2"/>
    </row>
    <row r="207" spans="1:14" x14ac:dyDescent="0.25">
      <c r="A207">
        <v>710148</v>
      </c>
      <c r="B207">
        <v>2356.5</v>
      </c>
    </row>
    <row r="208" spans="1:14" x14ac:dyDescent="0.25">
      <c r="A208">
        <v>710149</v>
      </c>
      <c r="B208">
        <v>3968.96</v>
      </c>
    </row>
    <row r="209" spans="1:2" x14ac:dyDescent="0.25">
      <c r="A209">
        <v>710150</v>
      </c>
      <c r="B209">
        <v>427.84</v>
      </c>
    </row>
    <row r="210" spans="1:2" x14ac:dyDescent="0.25">
      <c r="A210">
        <v>710151</v>
      </c>
      <c r="B210">
        <v>5250.76</v>
      </c>
    </row>
    <row r="211" spans="1:2" x14ac:dyDescent="0.25">
      <c r="A211">
        <v>710152</v>
      </c>
      <c r="B211">
        <v>2979.1</v>
      </c>
    </row>
    <row r="212" spans="1:2" x14ac:dyDescent="0.25">
      <c r="A212">
        <v>710153</v>
      </c>
      <c r="B212">
        <v>0</v>
      </c>
    </row>
    <row r="213" spans="1:2" x14ac:dyDescent="0.25">
      <c r="A213">
        <v>710154</v>
      </c>
      <c r="B213">
        <v>4034.84</v>
      </c>
    </row>
    <row r="214" spans="1:2" x14ac:dyDescent="0.25">
      <c r="A214">
        <v>710155</v>
      </c>
      <c r="B214">
        <v>820.74</v>
      </c>
    </row>
    <row r="215" spans="1:2" x14ac:dyDescent="0.25">
      <c r="A215">
        <v>710156</v>
      </c>
      <c r="B215">
        <v>1691.05</v>
      </c>
    </row>
    <row r="216" spans="1:2" x14ac:dyDescent="0.25">
      <c r="A216">
        <v>710157</v>
      </c>
      <c r="B216">
        <v>7429.3</v>
      </c>
    </row>
    <row r="217" spans="1:2" x14ac:dyDescent="0.25">
      <c r="A217">
        <v>710158</v>
      </c>
      <c r="B217">
        <v>2818.65</v>
      </c>
    </row>
    <row r="218" spans="1:2" x14ac:dyDescent="0.25">
      <c r="A218">
        <v>710159</v>
      </c>
      <c r="B218">
        <v>4470.72</v>
      </c>
    </row>
    <row r="219" spans="1:2" x14ac:dyDescent="0.25">
      <c r="A219">
        <v>710160</v>
      </c>
      <c r="B219">
        <v>806</v>
      </c>
    </row>
    <row r="220" spans="1:2" x14ac:dyDescent="0.25">
      <c r="A220">
        <v>710161</v>
      </c>
      <c r="B220">
        <v>4133.42</v>
      </c>
    </row>
    <row r="221" spans="1:2" x14ac:dyDescent="0.25">
      <c r="A221">
        <v>710162</v>
      </c>
      <c r="B221">
        <v>596.91</v>
      </c>
    </row>
    <row r="222" spans="1:2" x14ac:dyDescent="0.25">
      <c r="A222">
        <v>710163</v>
      </c>
      <c r="B222">
        <v>2030.64</v>
      </c>
    </row>
    <row r="223" spans="1:2" x14ac:dyDescent="0.25">
      <c r="A223">
        <v>710164</v>
      </c>
      <c r="B223">
        <v>1636.18</v>
      </c>
    </row>
    <row r="224" spans="1:2" x14ac:dyDescent="0.25">
      <c r="A224">
        <v>710165</v>
      </c>
      <c r="B224">
        <v>1667.52</v>
      </c>
    </row>
    <row r="225" spans="1:4" x14ac:dyDescent="0.25">
      <c r="A225">
        <v>710166</v>
      </c>
      <c r="B225">
        <v>1849.13</v>
      </c>
    </row>
    <row r="226" spans="1:4" x14ac:dyDescent="0.25">
      <c r="A226">
        <v>710167</v>
      </c>
      <c r="B226">
        <v>2810.85</v>
      </c>
    </row>
    <row r="227" spans="1:4" x14ac:dyDescent="0.25">
      <c r="A227">
        <v>710168</v>
      </c>
      <c r="B227">
        <v>2242.88</v>
      </c>
    </row>
    <row r="228" spans="1:4" x14ac:dyDescent="0.25">
      <c r="A228">
        <v>710169</v>
      </c>
      <c r="B228">
        <v>1749.5</v>
      </c>
    </row>
    <row r="229" spans="1:4" x14ac:dyDescent="0.25">
      <c r="A229">
        <v>710170</v>
      </c>
      <c r="B229">
        <v>3481.9</v>
      </c>
    </row>
    <row r="230" spans="1:4" x14ac:dyDescent="0.25">
      <c r="A230">
        <v>710171</v>
      </c>
      <c r="B230">
        <v>2968.75</v>
      </c>
    </row>
    <row r="231" spans="1:4" x14ac:dyDescent="0.25">
      <c r="A231">
        <v>710172</v>
      </c>
      <c r="B231">
        <v>4555.3900000000003</v>
      </c>
    </row>
    <row r="232" spans="1:4" x14ac:dyDescent="0.25">
      <c r="A232">
        <v>710173</v>
      </c>
      <c r="B232">
        <v>1135.32</v>
      </c>
    </row>
    <row r="233" spans="1:4" x14ac:dyDescent="0.25">
      <c r="A233">
        <v>710174</v>
      </c>
      <c r="B233">
        <v>0</v>
      </c>
    </row>
    <row r="234" spans="1:4" x14ac:dyDescent="0.25">
      <c r="A234">
        <v>710175</v>
      </c>
      <c r="B234">
        <v>1213.98</v>
      </c>
    </row>
    <row r="235" spans="1:4" x14ac:dyDescent="0.25">
      <c r="A235">
        <v>710176</v>
      </c>
      <c r="B235">
        <v>3323</v>
      </c>
    </row>
    <row r="236" spans="1:4" x14ac:dyDescent="0.25">
      <c r="A236">
        <v>710177</v>
      </c>
      <c r="B236">
        <v>0</v>
      </c>
    </row>
    <row r="237" spans="1:4" x14ac:dyDescent="0.25">
      <c r="A237">
        <v>710178</v>
      </c>
      <c r="B237">
        <v>2536.92</v>
      </c>
    </row>
    <row r="238" spans="1:4" x14ac:dyDescent="0.25">
      <c r="A238">
        <v>710179</v>
      </c>
      <c r="B238">
        <v>0</v>
      </c>
    </row>
    <row r="239" spans="1:4" x14ac:dyDescent="0.25">
      <c r="A239">
        <v>710180</v>
      </c>
      <c r="B239">
        <v>646.59</v>
      </c>
      <c r="D239">
        <f>B238-B236</f>
        <v>0</v>
      </c>
    </row>
    <row r="240" spans="1:4" x14ac:dyDescent="0.25">
      <c r="A240">
        <v>710181</v>
      </c>
      <c r="B240">
        <v>2244.29</v>
      </c>
    </row>
    <row r="241" spans="1:2" x14ac:dyDescent="0.25">
      <c r="A241">
        <v>710182</v>
      </c>
      <c r="B241">
        <v>136.44999999999999</v>
      </c>
    </row>
    <row r="242" spans="1:2" x14ac:dyDescent="0.25">
      <c r="A242">
        <v>710183</v>
      </c>
      <c r="B242">
        <v>0</v>
      </c>
    </row>
    <row r="243" spans="1:2" x14ac:dyDescent="0.25">
      <c r="A243">
        <v>710184</v>
      </c>
      <c r="B243">
        <v>4617.09</v>
      </c>
    </row>
    <row r="244" spans="1:2" x14ac:dyDescent="0.25">
      <c r="A244">
        <v>710185</v>
      </c>
      <c r="B244">
        <v>5590.81</v>
      </c>
    </row>
    <row r="245" spans="1:2" x14ac:dyDescent="0.25">
      <c r="A245">
        <v>710186</v>
      </c>
      <c r="B245">
        <v>5988.1</v>
      </c>
    </row>
    <row r="246" spans="1:2" x14ac:dyDescent="0.25">
      <c r="A246">
        <v>710187</v>
      </c>
      <c r="B246">
        <v>2461.86</v>
      </c>
    </row>
    <row r="247" spans="1:2" x14ac:dyDescent="0.25">
      <c r="A247">
        <v>710188</v>
      </c>
      <c r="B247">
        <v>0</v>
      </c>
    </row>
    <row r="248" spans="1:2" x14ac:dyDescent="0.25">
      <c r="A248">
        <v>710189</v>
      </c>
      <c r="B248">
        <v>15374.11</v>
      </c>
    </row>
    <row r="249" spans="1:2" x14ac:dyDescent="0.25">
      <c r="A249">
        <v>710190</v>
      </c>
      <c r="B249">
        <v>5599.75</v>
      </c>
    </row>
    <row r="250" spans="1:2" x14ac:dyDescent="0.25">
      <c r="A250">
        <v>710191</v>
      </c>
      <c r="B250">
        <v>0</v>
      </c>
    </row>
    <row r="251" spans="1:2" x14ac:dyDescent="0.25">
      <c r="A251">
        <v>710192</v>
      </c>
      <c r="B251">
        <v>5928.81</v>
      </c>
    </row>
    <row r="252" spans="1:2" x14ac:dyDescent="0.25">
      <c r="A252">
        <v>710193</v>
      </c>
      <c r="B252">
        <v>0</v>
      </c>
    </row>
    <row r="253" spans="1:2" x14ac:dyDescent="0.25">
      <c r="A253">
        <v>710194</v>
      </c>
      <c r="B253">
        <v>4654.41</v>
      </c>
    </row>
    <row r="254" spans="1:2" x14ac:dyDescent="0.25">
      <c r="A254">
        <v>710195</v>
      </c>
      <c r="B254">
        <v>136.54</v>
      </c>
    </row>
    <row r="255" spans="1:2" x14ac:dyDescent="0.25">
      <c r="A255">
        <v>710196</v>
      </c>
      <c r="B255">
        <v>5434.89</v>
      </c>
    </row>
    <row r="256" spans="1:2" x14ac:dyDescent="0.25">
      <c r="A256">
        <v>710197</v>
      </c>
      <c r="B256">
        <v>0</v>
      </c>
    </row>
    <row r="257" spans="1:2" x14ac:dyDescent="0.25">
      <c r="A257">
        <v>710198</v>
      </c>
      <c r="B257">
        <v>6477.89</v>
      </c>
    </row>
    <row r="258" spans="1:2" x14ac:dyDescent="0.25">
      <c r="A258">
        <v>710199</v>
      </c>
      <c r="B258">
        <v>6217.86</v>
      </c>
    </row>
    <row r="259" spans="1:2" x14ac:dyDescent="0.25">
      <c r="A259">
        <v>710200</v>
      </c>
      <c r="B259">
        <v>1854.87</v>
      </c>
    </row>
    <row r="260" spans="1:2" x14ac:dyDescent="0.25">
      <c r="A260">
        <v>710201</v>
      </c>
      <c r="B260">
        <v>5105.01</v>
      </c>
    </row>
    <row r="261" spans="1:2" x14ac:dyDescent="0.25">
      <c r="A261">
        <v>710202</v>
      </c>
      <c r="B261">
        <v>0</v>
      </c>
    </row>
    <row r="262" spans="1:2" x14ac:dyDescent="0.25">
      <c r="A262">
        <v>710203</v>
      </c>
      <c r="B262">
        <v>20923.349999999999</v>
      </c>
    </row>
    <row r="263" spans="1:2" x14ac:dyDescent="0.25">
      <c r="A263">
        <v>710204</v>
      </c>
      <c r="B263">
        <v>1903.34</v>
      </c>
    </row>
    <row r="264" spans="1:2" x14ac:dyDescent="0.25">
      <c r="A264">
        <v>710205</v>
      </c>
      <c r="B264">
        <v>5886.16</v>
      </c>
    </row>
    <row r="265" spans="1:2" x14ac:dyDescent="0.25">
      <c r="A265">
        <v>710206</v>
      </c>
      <c r="B265">
        <v>2880</v>
      </c>
    </row>
    <row r="266" spans="1:2" x14ac:dyDescent="0.25">
      <c r="A266">
        <v>710207</v>
      </c>
      <c r="B266">
        <v>5967.72</v>
      </c>
    </row>
    <row r="267" spans="1:2" x14ac:dyDescent="0.25">
      <c r="A267">
        <v>710208</v>
      </c>
      <c r="B267">
        <v>9090.2000000000007</v>
      </c>
    </row>
    <row r="268" spans="1:2" x14ac:dyDescent="0.25">
      <c r="A268">
        <v>710209</v>
      </c>
      <c r="B268">
        <v>11435</v>
      </c>
    </row>
    <row r="269" spans="1:2" x14ac:dyDescent="0.25">
      <c r="A269">
        <v>710210</v>
      </c>
      <c r="B269">
        <v>8000</v>
      </c>
    </row>
    <row r="270" spans="1:2" x14ac:dyDescent="0.25">
      <c r="A270">
        <v>710211</v>
      </c>
      <c r="B270">
        <v>3760</v>
      </c>
    </row>
    <row r="271" spans="1:2" x14ac:dyDescent="0.25">
      <c r="A271">
        <v>710212</v>
      </c>
      <c r="B271">
        <v>6880</v>
      </c>
    </row>
    <row r="272" spans="1:2" x14ac:dyDescent="0.25">
      <c r="A272">
        <v>710213</v>
      </c>
      <c r="B272">
        <v>3760</v>
      </c>
    </row>
    <row r="273" spans="1:2" x14ac:dyDescent="0.25">
      <c r="A273">
        <v>710214</v>
      </c>
    </row>
    <row r="274" spans="1:2" x14ac:dyDescent="0.25">
      <c r="A274">
        <v>710215</v>
      </c>
    </row>
    <row r="275" spans="1:2" x14ac:dyDescent="0.25">
      <c r="A275">
        <v>810001</v>
      </c>
    </row>
    <row r="276" spans="1:2" x14ac:dyDescent="0.25">
      <c r="A276">
        <v>810002</v>
      </c>
    </row>
    <row r="277" spans="1:2" x14ac:dyDescent="0.25">
      <c r="A277">
        <v>810003</v>
      </c>
    </row>
    <row r="278" spans="1:2" x14ac:dyDescent="0.25">
      <c r="A278">
        <v>810004</v>
      </c>
    </row>
    <row r="279" spans="1:2" x14ac:dyDescent="0.25">
      <c r="A279">
        <v>810005</v>
      </c>
    </row>
    <row r="280" spans="1:2" x14ac:dyDescent="0.25">
      <c r="A280">
        <v>810006</v>
      </c>
      <c r="B280">
        <v>0</v>
      </c>
    </row>
    <row r="281" spans="1:2" x14ac:dyDescent="0.25">
      <c r="A281">
        <v>810007</v>
      </c>
    </row>
    <row r="282" spans="1:2" x14ac:dyDescent="0.25">
      <c r="A282">
        <v>810008</v>
      </c>
    </row>
    <row r="283" spans="1:2" x14ac:dyDescent="0.25">
      <c r="A283">
        <v>810009</v>
      </c>
    </row>
    <row r="284" spans="1:2" x14ac:dyDescent="0.25">
      <c r="A284">
        <v>810010</v>
      </c>
    </row>
    <row r="285" spans="1:2" x14ac:dyDescent="0.25">
      <c r="A285">
        <v>810011</v>
      </c>
    </row>
    <row r="286" spans="1:2" x14ac:dyDescent="0.25">
      <c r="A286">
        <v>810012</v>
      </c>
    </row>
    <row r="287" spans="1:2" x14ac:dyDescent="0.25">
      <c r="A287">
        <v>810013</v>
      </c>
    </row>
    <row r="288" spans="1:2" x14ac:dyDescent="0.25">
      <c r="A288">
        <v>810014</v>
      </c>
    </row>
    <row r="289" spans="1:1" x14ac:dyDescent="0.25">
      <c r="A289">
        <v>810015</v>
      </c>
    </row>
    <row r="290" spans="1:1" x14ac:dyDescent="0.25">
      <c r="A290">
        <v>810016</v>
      </c>
    </row>
    <row r="291" spans="1:1" x14ac:dyDescent="0.25">
      <c r="A291">
        <v>810017</v>
      </c>
    </row>
    <row r="292" spans="1:1" x14ac:dyDescent="0.25">
      <c r="A292">
        <v>810018</v>
      </c>
    </row>
    <row r="293" spans="1:1" x14ac:dyDescent="0.25">
      <c r="A293">
        <v>810019</v>
      </c>
    </row>
    <row r="294" spans="1:1" x14ac:dyDescent="0.25">
      <c r="A294">
        <v>810020</v>
      </c>
    </row>
    <row r="295" spans="1:1" x14ac:dyDescent="0.25">
      <c r="A295">
        <v>810021</v>
      </c>
    </row>
    <row r="296" spans="1:1" x14ac:dyDescent="0.25">
      <c r="A296">
        <v>810022</v>
      </c>
    </row>
    <row r="297" spans="1:1" x14ac:dyDescent="0.25">
      <c r="A297">
        <v>810023</v>
      </c>
    </row>
    <row r="298" spans="1:1" x14ac:dyDescent="0.25">
      <c r="A298">
        <v>810024</v>
      </c>
    </row>
    <row r="299" spans="1:1" x14ac:dyDescent="0.25">
      <c r="A299">
        <v>810025</v>
      </c>
    </row>
    <row r="300" spans="1:1" x14ac:dyDescent="0.25">
      <c r="A300">
        <v>810027</v>
      </c>
    </row>
    <row r="301" spans="1:1" x14ac:dyDescent="0.25">
      <c r="A301">
        <v>810028</v>
      </c>
    </row>
    <row r="302" spans="1:1" x14ac:dyDescent="0.25">
      <c r="A302">
        <v>810029</v>
      </c>
    </row>
    <row r="303" spans="1:1" x14ac:dyDescent="0.25">
      <c r="A303">
        <v>810031</v>
      </c>
    </row>
    <row r="304" spans="1:1" x14ac:dyDescent="0.25">
      <c r="A304">
        <v>810032</v>
      </c>
    </row>
    <row r="305" spans="1:2" x14ac:dyDescent="0.25">
      <c r="A305">
        <v>810033</v>
      </c>
    </row>
    <row r="306" spans="1:2" x14ac:dyDescent="0.25">
      <c r="A306">
        <v>810034</v>
      </c>
    </row>
    <row r="307" spans="1:2" x14ac:dyDescent="0.25">
      <c r="A307">
        <v>810035</v>
      </c>
    </row>
    <row r="308" spans="1:2" x14ac:dyDescent="0.25">
      <c r="A308">
        <v>810036</v>
      </c>
    </row>
    <row r="309" spans="1:2" x14ac:dyDescent="0.25">
      <c r="A309">
        <v>810037</v>
      </c>
    </row>
    <row r="310" spans="1:2" x14ac:dyDescent="0.25">
      <c r="A310">
        <v>810038</v>
      </c>
    </row>
    <row r="311" spans="1:2" x14ac:dyDescent="0.25">
      <c r="A311">
        <v>910001</v>
      </c>
      <c r="B311">
        <v>14787.11</v>
      </c>
    </row>
    <row r="312" spans="1:2" x14ac:dyDescent="0.25">
      <c r="A312">
        <v>910002</v>
      </c>
      <c r="B312">
        <v>75</v>
      </c>
    </row>
    <row r="313" spans="1:2" x14ac:dyDescent="0.25">
      <c r="A313">
        <v>910003</v>
      </c>
      <c r="B313">
        <v>0</v>
      </c>
    </row>
    <row r="314" spans="1:2" x14ac:dyDescent="0.25">
      <c r="A314">
        <v>910004</v>
      </c>
      <c r="B314">
        <v>0</v>
      </c>
    </row>
    <row r="315" spans="1:2" x14ac:dyDescent="0.25">
      <c r="A315">
        <v>910005</v>
      </c>
      <c r="B315">
        <v>3953.98</v>
      </c>
    </row>
    <row r="316" spans="1:2" x14ac:dyDescent="0.25">
      <c r="A316" t="s">
        <v>455</v>
      </c>
      <c r="B316">
        <v>0</v>
      </c>
    </row>
  </sheetData>
  <sortState xmlns:xlrd2="http://schemas.microsoft.com/office/spreadsheetml/2017/richdata2" ref="N1:N392">
    <sortCondition ref="N1:N39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C1583C3ABAC4394B8BFB10DD84497" ma:contentTypeVersion="16" ma:contentTypeDescription="Create a new document." ma:contentTypeScope="" ma:versionID="bd2d1a631cd5fe1fbc45ca3e606c3558">
  <xsd:schema xmlns:xsd="http://www.w3.org/2001/XMLSchema" xmlns:xs="http://www.w3.org/2001/XMLSchema" xmlns:p="http://schemas.microsoft.com/office/2006/metadata/properties" xmlns:ns2="b43859f9-83a6-4f55-a7bc-f405f0e829a7" xmlns:ns3="0ba0cb21-1b28-4245-893e-1925ccb027c8" targetNamespace="http://schemas.microsoft.com/office/2006/metadata/properties" ma:root="true" ma:fieldsID="0809af46440895f777564f3cfce8ce40" ns2:_="" ns3:_="">
    <xsd:import namespace="b43859f9-83a6-4f55-a7bc-f405f0e829a7"/>
    <xsd:import namespace="0ba0cb21-1b28-4245-893e-1925ccb027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859f9-83a6-4f55-a7bc-f405f0e829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00db262-47e2-4fff-a627-d9fceef495a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a0cb21-1b28-4245-893e-1925ccb027c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16949f-064e-42e4-a8da-e2ca25690c8a}" ma:internalName="TaxCatchAll" ma:showField="CatchAllData" ma:web="0ba0cb21-1b28-4245-893e-1925ccb027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ba0cb21-1b28-4245-893e-1925ccb027c8" xsi:nil="true"/>
    <lcf76f155ced4ddcb4097134ff3c332f xmlns="b43859f9-83a6-4f55-a7bc-f405f0e829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B1A95F0-9D35-41F3-979C-2A04401AB5AB}"/>
</file>

<file path=customXml/itemProps2.xml><?xml version="1.0" encoding="utf-8"?>
<ds:datastoreItem xmlns:ds="http://schemas.openxmlformats.org/officeDocument/2006/customXml" ds:itemID="{87E881BD-A309-4F95-9DB9-9C3B7A314316}">
  <ds:schemaRefs>
    <ds:schemaRef ds:uri="http://schemas.microsoft.com/sharepoint/v3/contenttype/forms"/>
  </ds:schemaRefs>
</ds:datastoreItem>
</file>

<file path=customXml/itemProps3.xml><?xml version="1.0" encoding="utf-8"?>
<ds:datastoreItem xmlns:ds="http://schemas.openxmlformats.org/officeDocument/2006/customXml" ds:itemID="{75AF4797-9D15-4876-AB5E-5DBE9B458881}">
  <ds:schemaRefs>
    <ds:schemaRef ds:uri="http://schemas.microsoft.com/office/2006/metadata/properties"/>
    <ds:schemaRef ds:uri="http://schemas.microsoft.com/office/infopath/2007/PartnerControls"/>
    <ds:schemaRef ds:uri="a3246fa7-ad9f-4534-8a6e-6e2a82849b0d"/>
    <ds:schemaRef ds:uri="bf4bcbca-69b3-4ee1-9466-4444b01473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2022</vt:lpstr>
      <vt:lpstr>2021</vt:lpstr>
      <vt:lpstr>2020</vt:lpstr>
      <vt:lpstr>2019</vt:lpstr>
      <vt:lpstr>2018</vt:lpstr>
      <vt:lpstr>2017</vt:lpstr>
      <vt:lpstr>2016</vt:lpstr>
      <vt:lpstr>2015</vt:lpstr>
      <vt:lpstr>Principal Balance</vt:lpstr>
      <vt:lpstr>Defaults</vt:lpstr>
      <vt:lpstr>Sheet1</vt:lpstr>
      <vt:lpstr>Charge-off</vt:lpstr>
      <vt:lpstr>Write-off</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Reed</dc:creator>
  <cp:keywords/>
  <dc:description/>
  <cp:lastModifiedBy>Eric Reed</cp:lastModifiedBy>
  <cp:revision/>
  <dcterms:created xsi:type="dcterms:W3CDTF">2015-07-09T15:21:49Z</dcterms:created>
  <dcterms:modified xsi:type="dcterms:W3CDTF">2022-08-10T13:42:34Z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0x0101003D0EDEC8552F064BB29A0BD0E964319D</vt:lpwstr>
  </property>
  <property fmtid="{D5CDD505-2E9C-101B-9397-08002B2CF9AE}" pid="3" name="MediaServiceImageTags">
    <vt:lpwstr/>
  </property>
</Properties>
</file>